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Z:\Ano de 2025\002 - GSI SERVIÇOS ESPECIALIZADOS\001 - LICITAÇÕES E PROPOSTAS 2025\001- LICITAÇÕES E PROPOSTAS 2025\08 - AGOSTO 2025\01 - MAPA - Carregador\DILIGÊNCIA ITEM 4\"/>
    </mc:Choice>
  </mc:AlternateContent>
  <xr:revisionPtr revIDLastSave="0" documentId="8_{C31AE048-94AA-48B6-B42F-6E18F37D9FBD}" xr6:coauthVersionLast="47" xr6:coauthVersionMax="47" xr10:uidLastSave="{00000000-0000-0000-0000-000000000000}"/>
  <bookViews>
    <workbookView xWindow="-28920" yWindow="-120" windowWidth="29040" windowHeight="15840" tabRatio="791" activeTab="1" xr2:uid="{8545B98A-CBDD-4C6C-AFC2-6AB12FBAF521}"/>
  </bookViews>
  <sheets>
    <sheet name="RESUMO POSTOS" sheetId="8" r:id="rId1"/>
    <sheet name="CARREGADOR -MPA" sheetId="10" r:id="rId2"/>
    <sheet name="EQUIPAMENTOS" sheetId="6" r:id="rId3"/>
    <sheet name="UNIFORME" sheetId="5" r:id="rId4"/>
    <sheet name="MEMORIAL DE CALCULOS" sheetId="4" state="hidden" r:id="rId5"/>
    <sheet name="PIS E COFINS" sheetId="11" state="hidden" r:id="rId6"/>
  </sheets>
  <externalReferences>
    <externalReference r:id="rId7"/>
    <externalReference r:id="rId8"/>
  </externalReferences>
  <definedNames>
    <definedName name="__shared_6_0_0">"""""""[.A1]/[.B1]"""""""</definedName>
    <definedName name="__shared_6_1_0">"""""""[.A1]*[.B1]"""""""</definedName>
    <definedName name="__shared_6_2_0">"""""""[.A1]/[.B1]"""""""</definedName>
    <definedName name="__shared_6_3_0">"""""""[.A1]*[.B1]"""""""</definedName>
    <definedName name="__shared_6_4_0">"""""""[.G1]*[.A1]"""""""</definedName>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1Excel_BuiltIn_Print_Area_1_1">"$#REF!.$A$1:$G$205"</definedName>
    <definedName name="_1Sem_nome">!#REF!</definedName>
    <definedName name="_P1">!#REF!</definedName>
    <definedName name="_P2">!#REF!</definedName>
    <definedName name="_p3">!#REF!</definedName>
    <definedName name="ACORDO_COLETIVO">!#REF!</definedName>
    <definedName name="ADIC_INSALUB_ENC">!#REF!</definedName>
    <definedName name="ADIC_INSALUB_SERV">!#REF!</definedName>
    <definedName name="ADIC_INSALUB_SERV_HOSP">!#REF!</definedName>
    <definedName name="AL_1_C_OUTROS_REM_1_SERV">!#REF!</definedName>
    <definedName name="AL_1_D_OUTROS_REM_2_ENC">!#REF!</definedName>
    <definedName name="AL_1_D_OUTROS_REM_2_SERV">!#REF!</definedName>
    <definedName name="AL_1_E_OUTROS_REM_3_SERV">!#REF!</definedName>
    <definedName name="ALIMENTACAO_POR_DIA">!#REF!</definedName>
    <definedName name="_xlnm.Print_Area" localSheetId="1">'CARREGADOR -MPA'!$A$1:$F$121</definedName>
    <definedName name="_xlnm.Print_Area" localSheetId="4">'MEMORIAL DE CALCULOS'!$A$1:$E$69</definedName>
    <definedName name="_xlnm.Print_Area" localSheetId="0">'RESUMO POSTOS'!$A$1:$J$15</definedName>
    <definedName name="AREA_ESQ_EXTERNA_ANEXOS">!#REF!</definedName>
    <definedName name="AREA_ESQ_EXTERNA_PTMS_PRMS">!#REF!</definedName>
    <definedName name="AREA_ESQ_EXTERNA_SEDE">!#REF!</definedName>
    <definedName name="AREA_ESQ_EXTERNA_TOTAL">!#REF!</definedName>
    <definedName name="AREA_EXTERNA_ANEXOS">!#REF!</definedName>
    <definedName name="AREA_EXTERNA_PTMS_PRMS">!#REF!</definedName>
    <definedName name="AREA_EXTERNA_SEDE">!#REF!</definedName>
    <definedName name="AREA_EXTERNA_TOTAL">!#REF!</definedName>
    <definedName name="AREA_FACHADA_ENVID_ANEXOS">!#REF!</definedName>
    <definedName name="AREA_FACHADA_ENVID_PTMS_PRMS">!#REF!</definedName>
    <definedName name="AREA_FACHADA_ENVID_SEDE">!#REF!</definedName>
    <definedName name="AREA_FACHADA_ENVID_TOTAL">!#REF!</definedName>
    <definedName name="AREA_INTERNA_ANEXOS">!#REF!</definedName>
    <definedName name="AREA_INTERNA_PTMS_PRMS">!#REF!</definedName>
    <definedName name="AREA_INTERNA_SEDE">!#REF!</definedName>
    <definedName name="AREA_INTERNA_TOTAL">!#REF!</definedName>
    <definedName name="AREA_MED_HOSP_ANEXOS">!#REF!</definedName>
    <definedName name="AREA_MED_HOSP_PTMS_PRMS">!#REF!</definedName>
    <definedName name="AREA_MED_HOSP_SEDE">!#REF!</definedName>
    <definedName name="AREA_MED_HOSP_TOTAL">!#REF!</definedName>
    <definedName name="BuiltIn_Print_Area">!#REF!</definedName>
    <definedName name="BuiltIn_Print_Area___0">!#REF!</definedName>
    <definedName name="CARGA_HORARIA_SEMANAL">!#REF!</definedName>
    <definedName name="CATEGORIA_PROFISSIONAL">!#REF!</definedName>
    <definedName name="CATEGORIA_PROFISSIONAL_ENC">!#REF!</definedName>
    <definedName name="CATEGORIA_PROFISSIONAL_SERV">!#REF!</definedName>
    <definedName name="CATEGORIA_PROFISSIONAL_SERV_HOSP">!#REF!</definedName>
    <definedName name="CBO">!#REF!</definedName>
    <definedName name="CHEFE">!#REF!</definedName>
    <definedName name="COEF_KI_ESQ_EXTERNA_ENC">!#REF!</definedName>
    <definedName name="COEF_KI_ESQ_EXTERNA_SERV">!#REF!</definedName>
    <definedName name="COEF_KI_FACHADA_ENVID_ENC">!#REF!</definedName>
    <definedName name="COEF_KI_FACHADA_ENVID_SERV">!#REF!</definedName>
    <definedName name="COPEIRA" localSheetId="5">!#REF!</definedName>
    <definedName name="COPEIRA">#REF!</definedName>
    <definedName name="COPEIRAS" localSheetId="5">!#REF!</definedName>
    <definedName name="COPEIRAS">#REF!</definedName>
    <definedName name="CUSTO_M2_AREA_EXTERNA">!#REF!</definedName>
    <definedName name="CUSTO_M2_AREA_EXTERNA_ENC">!#REF!</definedName>
    <definedName name="CUSTO_M2_AREA_EXTERNA_SERV">!#REF!</definedName>
    <definedName name="CUSTO_M2_AREA_HOSPITALAR_ENC">!#REF!</definedName>
    <definedName name="CUSTO_M2_AREA_HOSPITALAR_SERV">!#REF!</definedName>
    <definedName name="CUSTO_M2_AREA_INTERNA">!#REF!</definedName>
    <definedName name="CUSTO_M2_AREA_INTERNA_ENC">!#REF!</definedName>
    <definedName name="CUSTO_M2_AREA_INTERNA_SERV">!#REF!</definedName>
    <definedName name="CUSTO_M2_AREA_MED_HOSP">!#REF!</definedName>
    <definedName name="CUSTO_M2_ESQ_EXTERNA">!#REF!</definedName>
    <definedName name="CUSTO_M2_ESQ_EXTERNA_ENC">!#REF!</definedName>
    <definedName name="CUSTO_M2_ESQ_EXTERNA_SERV">!#REF!</definedName>
    <definedName name="CUSTO_M2_FACHADA_ENVID">!#REF!</definedName>
    <definedName name="CUSTO_M2_FACHADA_ENVID_ENC">!#REF!</definedName>
    <definedName name="CUSTO_M2_FACHADA_ENVID_SERV">!#REF!</definedName>
    <definedName name="DATA_APRESENTACAO_PROPOSTA">!#REF!</definedName>
    <definedName name="DATA_BASE_CATEGORIA">!#REF!</definedName>
    <definedName name="DATA_DO_ORCAMENTO_ESTIMATIVO">!#REF!</definedName>
    <definedName name="DATA_LICITACAO">!#REF!</definedName>
    <definedName name="DEMONSTRATIVO" localSheetId="5">!#REF!</definedName>
    <definedName name="DEMONSTRATIVO">#REF!</definedName>
    <definedName name="DIAS_AUSENCIAS_LEGAIS">!#REF!</definedName>
    <definedName name="DIAS_LICENCA_MATERNIDADE">!#REF!</definedName>
    <definedName name="DIAS_LICENCA_PATERNIDADE">!#REF!</definedName>
    <definedName name="DIAS_NA_SEMANA">!#REF!</definedName>
    <definedName name="DIAS_NO_ANO">!#REF!</definedName>
    <definedName name="DIAS_NO_MES">!#REF!</definedName>
    <definedName name="DIAS_PAGOS_EMPRESA_ACID_TRAB">!#REF!</definedName>
    <definedName name="DIAS_TRABALHADOS_NO_MES">!#REF!</definedName>
    <definedName name="DIVISOR_DE_HORAS">!#REF!</definedName>
    <definedName name="E">!#REF!</definedName>
    <definedName name="ELADIO" localSheetId="5">!#REF!</definedName>
    <definedName name="ELADIO">#REF!</definedName>
    <definedName name="EMPREG_POR_POSTO">!#REF!</definedName>
    <definedName name="ENCARREGADO_DE_LIMPEZA">!#REF!</definedName>
    <definedName name="EQUIPAMENTOS">!#REF!</definedName>
    <definedName name="EXCEL_02" localSheetId="5">!#REF!</definedName>
    <definedName name="EXCEL_02">#REF!</definedName>
    <definedName name="Excel_BuiltIn_Print_Area_1" localSheetId="4">#REF!</definedName>
    <definedName name="Excel_BuiltIn_Print_Area_1" localSheetId="5">#REF!</definedName>
    <definedName name="Excel_BuiltIn_Print_Area_1">#REF!</definedName>
    <definedName name="Excel_BuiltIn_Print_Area_1_1" localSheetId="5">#REF!</definedName>
    <definedName name="Excel_BuiltIn_Print_Area_1_1">"$#REF!.$A$1:$F$205"</definedName>
    <definedName name="Excel_BuiltIn_Print_Area_12" localSheetId="5">!#REF!</definedName>
    <definedName name="Excel_BuiltIn_Print_Area_12">#REF!</definedName>
    <definedName name="Excel_BuiltIn_Print_Area_14_1" localSheetId="5">#REF!</definedName>
    <definedName name="Excel_BuiltIn_Print_Area_14_1">#REF!</definedName>
    <definedName name="Excel_BuiltIn_Print_Area_16" localSheetId="5">!#REF!</definedName>
    <definedName name="Excel_BuiltIn_Print_Area_16">#REF!</definedName>
    <definedName name="Excel_BuiltIn_print_Area_17" localSheetId="5">!#REF!</definedName>
    <definedName name="Excel_BuiltIn_print_Area_17">#REF!</definedName>
    <definedName name="Excel_BuiltIn_Print_Area_18" localSheetId="5">!#REF!</definedName>
    <definedName name="Excel_BuiltIn_Print_Area_18">#REF!</definedName>
    <definedName name="Excel_BuiltIn_Print_Area_2" localSheetId="4">#REF!</definedName>
    <definedName name="Excel_BuiltIn_Print_Area_2" localSheetId="5">#REF!</definedName>
    <definedName name="Excel_BuiltIn_Print_Area_2">#REF!</definedName>
    <definedName name="Excel_BuiltIn_Print_Area_2_1" localSheetId="5">#REF!</definedName>
    <definedName name="Excel_BuiltIn_Print_Area_2_1">#REF!</definedName>
    <definedName name="Excel_BuiltIn_Print_Area_20" localSheetId="5">!#REF!</definedName>
    <definedName name="Excel_BuiltIn_Print_Area_20">#REF!</definedName>
    <definedName name="Excel_BuiltIn_Print_Area_24" localSheetId="5">!#REF!</definedName>
    <definedName name="Excel_BuiltIn_Print_Area_24">#REF!</definedName>
    <definedName name="Excel_BuiltIn_print_Area_25" localSheetId="5">!#REF!</definedName>
    <definedName name="Excel_BuiltIn_print_Area_25">#REF!</definedName>
    <definedName name="Excel_BuiltIn_Print_Area_26_1" localSheetId="5">!#REF!</definedName>
    <definedName name="Excel_BuiltIn_Print_Area_26_1">#REF!</definedName>
    <definedName name="Excel_BuiltIn_Print_Area_26_1_1" localSheetId="5">!#REF!</definedName>
    <definedName name="Excel_BuiltIn_Print_Area_26_1_1">#REF!</definedName>
    <definedName name="Excel_BuiltIn_print_Area_26_1_2" localSheetId="5">!#REF!</definedName>
    <definedName name="Excel_BuiltIn_print_Area_26_1_2">#REF!</definedName>
    <definedName name="Excel_BuiltIn_Print_Area_28" localSheetId="5">!#REF!</definedName>
    <definedName name="Excel_BuiltIn_Print_Area_28">#REF!</definedName>
    <definedName name="Excel_BuiltIn_print_Area_29" localSheetId="5">!#REF!</definedName>
    <definedName name="Excel_BuiltIn_print_Area_29">#REF!</definedName>
    <definedName name="Excel_BuiltIn_Print_Area_3_1" localSheetId="4">#REF!</definedName>
    <definedName name="Excel_BuiltIn_Print_Area_3_1" localSheetId="5">!#REF!</definedName>
    <definedName name="Excel_BuiltIn_Print_Area_3_1">#REF!</definedName>
    <definedName name="Excel_BuiltIn_Print_Area_3_1_1" localSheetId="5">!#REF!</definedName>
    <definedName name="Excel_BuiltIn_Print_Area_3_1_1">#REF!</definedName>
    <definedName name="Excel_BuiltIn_Print_Area_32" localSheetId="5">!#REF!</definedName>
    <definedName name="Excel_BuiltIn_Print_Area_32">#REF!</definedName>
    <definedName name="Excel_BuiltIn_Print_Area_36" localSheetId="5">!#REF!</definedName>
    <definedName name="Excel_BuiltIn_Print_Area_36">#REF!</definedName>
    <definedName name="Excel_BuiltIn_Print_Area_37" localSheetId="5">!#REF!</definedName>
    <definedName name="Excel_BuiltIn_Print_Area_37">#REF!</definedName>
    <definedName name="Excel_BuiltIn_Print_Area_4_1" localSheetId="4">#REF!</definedName>
    <definedName name="Excel_BuiltIn_Print_Area_4_1" localSheetId="5">!#REF!</definedName>
    <definedName name="Excel_BuiltIn_Print_Area_4_1">#REF!</definedName>
    <definedName name="Excel_BuiltIn_Print_Area_40" localSheetId="5">!#REF!</definedName>
    <definedName name="Excel_BuiltIn_Print_Area_40">#REF!</definedName>
    <definedName name="Excel_BuiltIn_Print_Area_44" localSheetId="5">!#REF!</definedName>
    <definedName name="Excel_BuiltIn_Print_Area_44">#REF!</definedName>
    <definedName name="Excel_BuiltIn_Print_Area_48" localSheetId="5">!#REF!</definedName>
    <definedName name="Excel_BuiltIn_Print_Area_48">#REF!</definedName>
    <definedName name="Excel_BuiltIn_Print_Area_6_1" localSheetId="4">#REF!</definedName>
    <definedName name="Excel_BuiltIn_Print_Area_6_1" localSheetId="5">!#REF!</definedName>
    <definedName name="Excel_BuiltIn_Print_Area_6_1">#REF!</definedName>
    <definedName name="Excel_BuiltIn_Print_Area_7_1" localSheetId="4">#REF!</definedName>
    <definedName name="Excel_BuiltIn_Print_Area_7_1" localSheetId="5">!#REF!</definedName>
    <definedName name="Excel_BuiltIn_Print_Area_7_1">#REF!</definedName>
    <definedName name="Excel_BuiltIn_Print_Area_8" localSheetId="5">!#REF!</definedName>
    <definedName name="Excel_BuiltIn_Print_Area_8">#REF!</definedName>
    <definedName name="Excel_BuiltIn_Print_Area_8_1" localSheetId="4">#REF!</definedName>
    <definedName name="Excel_BuiltIn_Print_Area_8_1" localSheetId="5">!#REF!</definedName>
    <definedName name="Excel_BuiltIn_Print_Area_8_1">#REF!</definedName>
    <definedName name="Excel_BuiltIn_Print_Area_9" localSheetId="5">!#REF!</definedName>
    <definedName name="Excel_BuiltIn_Print_Area_9">#REF!</definedName>
    <definedName name="Excel_Builtn_print_Area_13" localSheetId="5">!#REF!</definedName>
    <definedName name="Excel_Builtn_print_Area_13">#REF!</definedName>
    <definedName name="FREQ_ESQ_EXTERNA">!#REF!</definedName>
    <definedName name="FREQ_FACHADA_ENVID">!#REF!</definedName>
    <definedName name="GGFGGFGF" localSheetId="5">!#REF!</definedName>
    <definedName name="GGFGGFGF">#REF!</definedName>
    <definedName name="HORA_NORMAL">!#REF!</definedName>
    <definedName name="HORA_NOTURNA">!#REF!</definedName>
    <definedName name="HORARIO_LICITACAO">!#REF!</definedName>
    <definedName name="JORNADA_MES_ESQ_EXTERNA_ENC">!#REF!</definedName>
    <definedName name="JORNADA_MES_ESQ_EXTERNA_SERV">!#REF!</definedName>
    <definedName name="JORNADA_MES_FACHADA_ENVID_ENC">!#REF!</definedName>
    <definedName name="JORNADA_MES_FACHADA_ENVID_SERV">!#REF!</definedName>
    <definedName name="LOCAL_DE_EXECUCAO">!#REF!</definedName>
    <definedName name="luciene">!#REF!</definedName>
    <definedName name="MATERIAIS">!#REF!</definedName>
    <definedName name="MEDIA_ANUAL_DIAS_TRABALHO_MES">!#REF!</definedName>
    <definedName name="MESES_NO_ANO">!#REF!</definedName>
    <definedName name="MESES_NO_SEMESTRE">!#REF!</definedName>
    <definedName name="MMM" localSheetId="5">!#REF!</definedName>
    <definedName name="MMM">#REF!</definedName>
    <definedName name="MODALIDADE_DE_LICITACAO">!#REF!</definedName>
    <definedName name="NUMERO_MESES_EXEC_CONTRATUAL">!#REF!</definedName>
    <definedName name="NUMERO_PREGAO">!#REF!</definedName>
    <definedName name="NUMERO_PROCESSO">!#REF!</definedName>
    <definedName name="OUTRAS_AUSENCIAS">!#REF!</definedName>
    <definedName name="OUTRAS_AUSENCIAS_DESCRICAO">!#REF!</definedName>
    <definedName name="OUTROS_BENEFICIOS_1">!#REF!</definedName>
    <definedName name="OUTROS_BENEFICIOS_1_DESCRICAO">!#REF!</definedName>
    <definedName name="OUTROS_BENEFICIOS_2">!#REF!</definedName>
    <definedName name="OUTROS_BENEFICIOS_2_DESCRICAO">!#REF!</definedName>
    <definedName name="OUTROS_BENEFICIOS_3">!#REF!</definedName>
    <definedName name="OUTROS_BENEFICIOS_3_DESCRICAO">!#REF!</definedName>
    <definedName name="OUTROS_INSUMOS">!#REF!</definedName>
    <definedName name="OUTROS_INSUMOS_DESCRICAO">!#REF!</definedName>
    <definedName name="OUTROS_REMUNERACAO_1">!#REF!</definedName>
    <definedName name="OUTROS_REMUNERACAO_1_DESCRICAO">!#REF!</definedName>
    <definedName name="OUTROS_REMUNERACAO_2">!#REF!</definedName>
    <definedName name="OUTROS_REMUNERACAO_2_DESCRICAO">!#REF!</definedName>
    <definedName name="OUTROS_REMUNERACAO_3">!#REF!</definedName>
    <definedName name="OUTROS_REMUNERACAO_3_DESCRICAO">!#REF!</definedName>
    <definedName name="PERC_ADIC_FERIAS">!#REF!</definedName>
    <definedName name="PERC_ADIC_INS">!#REF!</definedName>
    <definedName name="PERC_ADIC_INSALUB">!#REF!</definedName>
    <definedName name="PERC_ADIC_NOT">!#REF!</definedName>
    <definedName name="PERC_ADIC_PERIC">!#REF!</definedName>
    <definedName name="PERC_AVISO_PREVIO_IND">!#REF!</definedName>
    <definedName name="PERC_AVISO_PREVIO_TRAB">!#REF!</definedName>
    <definedName name="PERC_COFINS">!#REF!</definedName>
    <definedName name="PERC_CONTRIB_SOCIAL">!#REF!</definedName>
    <definedName name="PERC_CUSTOS_INDIRETOS">!#REF!</definedName>
    <definedName name="PERC_DEC_TERC">!#REF!</definedName>
    <definedName name="PERC_DESC_TRANSP_REMUNERACAO">!#REF!</definedName>
    <definedName name="PERC_EMPREG_AFAST_TRAB">!#REF!</definedName>
    <definedName name="PERC_EMPREG_AVISO_PREVIO_IND">!#REF!</definedName>
    <definedName name="PERC_EMPREG_AVISO_PREVIO_TRAB">!#REF!</definedName>
    <definedName name="PERC_EMPREG_DEMIT_SEM_JUSTA_CAUSA_TOTAL_DESLIG">!#REF!</definedName>
    <definedName name="PERC_FGTS">!#REF!</definedName>
    <definedName name="PERC_FGTS_AVISO_PREV_IND">!#REF!</definedName>
    <definedName name="PERC_GPS_FGTS">!#REF!</definedName>
    <definedName name="PERC_GPS_FGTS_AVISO_PREVIO_TRAB">!#REF!</definedName>
    <definedName name="PERC_HORA_EXTRA">!#REF!</definedName>
    <definedName name="PERC_INCRA">!#REF!</definedName>
    <definedName name="PERC_INSS">!#REF!</definedName>
    <definedName name="PERC_ISS">!#REF!</definedName>
    <definedName name="PERC_LUCRO">!#REF!</definedName>
    <definedName name="PERC_MULTA_FGTS">!#REF!</definedName>
    <definedName name="PERC_MULTA_FGTS_AV_PREV_IND">!#REF!</definedName>
    <definedName name="PERC_MULTA_FGTS_AV_PREV_TRAB">!#REF!</definedName>
    <definedName name="PERC_NASCIDOS_VIVOS_POPUL_FEM">!#REF!</definedName>
    <definedName name="PERC_PARTIC_FEM_VIGIL">!#REF!</definedName>
    <definedName name="PERC_PARTIC_MASC_VIGIL">!#REF!</definedName>
    <definedName name="PERC_PIS">!#REF!</definedName>
    <definedName name="PERC_RAT">!#REF!</definedName>
    <definedName name="PERC_SAL_EDUCACAO">!#REF!</definedName>
    <definedName name="PERC_SEBRAE">!#REF!</definedName>
    <definedName name="PERC_SENAC">!#REF!</definedName>
    <definedName name="PERC_SESC">!#REF!</definedName>
    <definedName name="PERC_SUBSTITUTO_ACID_TRAB">!#REF!</definedName>
    <definedName name="PERC_SUBSTITUTO_AFAST_MATERN">!#REF!</definedName>
    <definedName name="PERC_SUBSTITUTO_AUSENCIAS_LEGAIS">!#REF!</definedName>
    <definedName name="PERC_SUBSTITUTO_FERIAS">!#REF!</definedName>
    <definedName name="PERC_SUBSTITUTO_LICENCA_PATERNIDADE">!#REF!</definedName>
    <definedName name="PERC_SUBSTITUTO_OUTRAS_AUSENCIAS">!#REF!</definedName>
    <definedName name="PLANILHA" localSheetId="5">!#REF!</definedName>
    <definedName name="PLANILHA">#REF!</definedName>
    <definedName name="Po">!#REF!</definedName>
    <definedName name="PORTARIA_LIMITES">!#REF!</definedName>
    <definedName name="PPPAs" localSheetId="4">#REF!</definedName>
    <definedName name="PPPAs" localSheetId="5">!#REF!</definedName>
    <definedName name="PPPAs">#REF!</definedName>
    <definedName name="PRODUT_AREA_ESQ_EXTERNA">!#REF!</definedName>
    <definedName name="PRODUT_AREA_EXTERNA">!#REF!</definedName>
    <definedName name="PRODUT_AREA_FACHADA_ENVID">!#REF!</definedName>
    <definedName name="PRODUT_AREA_HOSPITALAR">!#REF!</definedName>
    <definedName name="PRODUT_AREA_INTERNA">!#REF!</definedName>
    <definedName name="QTDE_DE_ENC">!#REF!</definedName>
    <definedName name="QTDE_DE_SERV">!#REF!</definedName>
    <definedName name="QTDE_DE_SERV_HOSP">!#REF!</definedName>
    <definedName name="QTDE_ESTIMADA_SERVENTES">!#REF!</definedName>
    <definedName name="RAMO">!#REF!</definedName>
    <definedName name="Regravt">'[1]Parâmetros_(não_excluir)'!$Z$34</definedName>
    <definedName name="RELACAO_SERVENTES_ENCARREGADOS">!#REF!</definedName>
    <definedName name="SAL_MINIMO">!#REF!</definedName>
    <definedName name="SALARIO_BASE">!#REF!</definedName>
    <definedName name="SALARIO_NORMATIVO_ENC">!#REF!</definedName>
    <definedName name="SALARIO_NORMATIVO_SERV">!#REF!</definedName>
    <definedName name="SALARIO_NORMATIVO_SERV_HOSP">!#REF!</definedName>
    <definedName name="SERVENTE">!#REF!</definedName>
    <definedName name="SERVENTE_AREA_HOSPITALAR">!#REF!</definedName>
    <definedName name="ssss">!#REF!</definedName>
    <definedName name="sssss">!#REF!</definedName>
    <definedName name="TEMPO_INTERVALO_REFEICAO">!#REF!</definedName>
    <definedName name="Tipo_de_Joranda_de_Trabalho">OFFSET([2]Apoio!$A$1,1,0,COUNTA([2]Apoio!$A$1:$A$65536)-1,1)</definedName>
    <definedName name="TIPO_DE_SERVICO">!#REF!</definedName>
    <definedName name="To">!#REF!</definedName>
    <definedName name="TRANSPORTE_POR_DIA">!#REF!</definedName>
    <definedName name="UF">!#REF!</definedName>
    <definedName name="UG">!#REF!</definedName>
    <definedName name="UN">!#REF!</definedName>
    <definedName name="UNIFORMES">!#REF!</definedName>
    <definedName name="VALOR_LIMITE_CONTRATACAO_POR_AREA">!#REF!</definedName>
    <definedName name="VALOR_LIMITES_AREA_EXTERNA">!#REF!</definedName>
    <definedName name="VALOR_LIMITES_AREA_INTERNA">!#REF!</definedName>
    <definedName name="VALOR_LIMITES_ESQ_EXTERNA">!#REF!</definedName>
    <definedName name="VALOR_LIMITES_FACHADA_ENVID">!#REF!</definedName>
    <definedName name="VALOR_TOTAL_SERV">!#REF!</definedName>
    <definedName name="VALOR_TOTAL_SERV_HOSP">!#REF!</definedName>
    <definedName name="vvvv">!#REF!</definedName>
  </definedNames>
  <calcPr calcId="191028" iterate="1"/>
  <extLst>
    <ext xmlns:x15="http://schemas.microsoft.com/office/spreadsheetml/2010/11/main" uri="{140A7094-0E35-4892-8432-C4D2E57EDEB5}">
      <x15:workbookPr chartTrackingRefBase="1"/>
    </ext>
    <ext xmlns:loext="http://schemas.libreoffice.org/" uri="{7626C862-2A13-11E5-B345-FEFF819CDC9F}">
      <loext:extCalcPr stringRefSyntax="CalcA1ExcelA1"/>
    </ext>
  </extLst>
</workbook>
</file>

<file path=xl/calcChain.xml><?xml version="1.0" encoding="utf-8"?>
<calcChain xmlns="http://schemas.openxmlformats.org/spreadsheetml/2006/main">
  <c r="F52" i="10" l="1"/>
  <c r="F39" i="11"/>
  <c r="F33" i="11"/>
  <c r="F34" i="11"/>
  <c r="F21" i="11"/>
  <c r="C20" i="11"/>
  <c r="E20" i="11" s="1"/>
  <c r="F20" i="11" s="1"/>
  <c r="C38" i="11"/>
  <c r="E38" i="11" s="1"/>
  <c r="F38" i="11" s="1"/>
  <c r="C37" i="11"/>
  <c r="E37" i="11" s="1"/>
  <c r="F37" i="11" s="1"/>
  <c r="C36" i="11"/>
  <c r="E36" i="11" s="1"/>
  <c r="F36" i="11" s="1"/>
  <c r="C35" i="11"/>
  <c r="E35" i="11" s="1"/>
  <c r="F35" i="11" s="1"/>
  <c r="C34" i="11"/>
  <c r="E34" i="11" s="1"/>
  <c r="C33" i="11"/>
  <c r="E33" i="11" s="1"/>
  <c r="C32" i="11"/>
  <c r="E32" i="11" s="1"/>
  <c r="F32" i="11" s="1"/>
  <c r="C31" i="11"/>
  <c r="E31" i="11" s="1"/>
  <c r="F31" i="11" s="1"/>
  <c r="C30" i="11"/>
  <c r="E30" i="11" s="1"/>
  <c r="F30" i="11" s="1"/>
  <c r="C29" i="11"/>
  <c r="E29" i="11" s="1"/>
  <c r="F29" i="11" s="1"/>
  <c r="C28" i="11"/>
  <c r="E28" i="11" s="1"/>
  <c r="F28" i="11" s="1"/>
  <c r="C27" i="11"/>
  <c r="E27" i="11" s="1"/>
  <c r="F27" i="11" s="1"/>
  <c r="C19" i="11"/>
  <c r="E19" i="11" s="1"/>
  <c r="F19" i="11" s="1"/>
  <c r="C18" i="11"/>
  <c r="E18" i="11" s="1"/>
  <c r="F18" i="11" s="1"/>
  <c r="C17" i="11"/>
  <c r="E17" i="11" s="1"/>
  <c r="F17" i="11" s="1"/>
  <c r="C16" i="11"/>
  <c r="E16" i="11" s="1"/>
  <c r="F16" i="11" s="1"/>
  <c r="C15" i="11"/>
  <c r="E15" i="11" s="1"/>
  <c r="F15" i="11" s="1"/>
  <c r="C14" i="11"/>
  <c r="E14" i="11" s="1"/>
  <c r="F14" i="11" s="1"/>
  <c r="C13" i="11"/>
  <c r="E13" i="11" s="1"/>
  <c r="F13" i="11" s="1"/>
  <c r="C12" i="11"/>
  <c r="E12" i="11" s="1"/>
  <c r="F12" i="11" s="1"/>
  <c r="C11" i="11"/>
  <c r="E11" i="11" s="1"/>
  <c r="F11" i="11" s="1"/>
  <c r="C10" i="11"/>
  <c r="E10" i="11" s="1"/>
  <c r="F10" i="11" s="1"/>
  <c r="C9" i="11"/>
  <c r="E9" i="11" s="1"/>
  <c r="F9" i="11" s="1"/>
  <c r="E59" i="6"/>
  <c r="E52" i="6"/>
  <c r="E32" i="6"/>
  <c r="E11" i="6"/>
  <c r="E10" i="6"/>
  <c r="E45" i="6"/>
  <c r="E49" i="6"/>
  <c r="E16" i="6" l="1"/>
  <c r="E17" i="6" s="1"/>
  <c r="E18" i="6" s="1"/>
  <c r="E57" i="6"/>
  <c r="E58" i="6" s="1"/>
  <c r="F99" i="10" s="1"/>
  <c r="E37" i="6"/>
  <c r="F68" i="10"/>
  <c r="C67" i="6"/>
  <c r="E38" i="6"/>
  <c r="E39" i="6" s="1"/>
  <c r="E50" i="6"/>
  <c r="E48" i="6"/>
  <c r="E47" i="6"/>
  <c r="E46" i="6"/>
  <c r="E110" i="10"/>
  <c r="E83" i="10"/>
  <c r="E74" i="10"/>
  <c r="F56" i="10"/>
  <c r="F55" i="10"/>
  <c r="F54" i="10"/>
  <c r="F53" i="10"/>
  <c r="E49" i="10"/>
  <c r="F49" i="10" s="1"/>
  <c r="E36" i="10"/>
  <c r="E38" i="10" s="1"/>
  <c r="F24" i="10"/>
  <c r="F30" i="10" s="1"/>
  <c r="E30" i="6"/>
  <c r="E29" i="6"/>
  <c r="E28" i="6"/>
  <c r="E27" i="6"/>
  <c r="E26" i="6"/>
  <c r="E25" i="6"/>
  <c r="F6" i="8"/>
  <c r="D67" i="6"/>
  <c r="E67" i="6"/>
  <c r="B67" i="6"/>
  <c r="C15" i="8"/>
  <c r="F54" i="4"/>
  <c r="F53" i="4"/>
  <c r="F52" i="4"/>
  <c r="F46" i="4"/>
  <c r="F45" i="4"/>
  <c r="F42" i="4"/>
  <c r="E51" i="6" l="1"/>
  <c r="F98" i="10" s="1"/>
  <c r="E31" i="6"/>
  <c r="F114" i="10"/>
  <c r="F83" i="10"/>
  <c r="F82" i="10"/>
  <c r="F81" i="10"/>
  <c r="F80" i="10"/>
  <c r="F79" i="10"/>
  <c r="F78" i="10"/>
  <c r="F73" i="10"/>
  <c r="F72" i="10"/>
  <c r="F71" i="10"/>
  <c r="F70" i="10"/>
  <c r="F69" i="10"/>
  <c r="F74" i="10"/>
  <c r="F116" i="10" s="1"/>
  <c r="F57" i="10"/>
  <c r="F63" i="10" s="1"/>
  <c r="F62" i="10"/>
  <c r="F48" i="10"/>
  <c r="F47" i="10"/>
  <c r="F46" i="10"/>
  <c r="F45" i="10"/>
  <c r="F44" i="10"/>
  <c r="F43" i="10"/>
  <c r="F42" i="10"/>
  <c r="F41" i="10"/>
  <c r="F36" i="10"/>
  <c r="F35" i="10"/>
  <c r="F34" i="10"/>
  <c r="C66" i="4"/>
  <c r="D61" i="4"/>
  <c r="E9" i="6"/>
  <c r="E8" i="6"/>
  <c r="E7" i="6"/>
  <c r="E6" i="6"/>
  <c r="E5" i="6"/>
  <c r="E4" i="6"/>
  <c r="D15" i="5"/>
  <c r="F15" i="5" s="1"/>
  <c r="D14" i="5"/>
  <c r="F14" i="5" s="1"/>
  <c r="D13" i="5"/>
  <c r="F13" i="5" s="1"/>
  <c r="D12" i="5"/>
  <c r="F12" i="5" s="1"/>
  <c r="D11" i="5"/>
  <c r="F11" i="5" s="1"/>
  <c r="D10" i="5"/>
  <c r="F10" i="5" s="1"/>
  <c r="D9" i="5"/>
  <c r="F9" i="5" s="1"/>
  <c r="D8" i="5"/>
  <c r="F8" i="5" s="1"/>
  <c r="D7" i="5"/>
  <c r="F7" i="5" s="1"/>
  <c r="D6" i="5"/>
  <c r="F6" i="5" s="1"/>
  <c r="D5" i="5"/>
  <c r="F5" i="5" s="1"/>
  <c r="D4" i="5"/>
  <c r="F4" i="5" s="1"/>
  <c r="G56" i="4"/>
  <c r="F16" i="5" l="1"/>
  <c r="F97" i="10" s="1"/>
  <c r="F100" i="10" s="1"/>
  <c r="F118" i="10" s="1"/>
  <c r="F37" i="10"/>
  <c r="F117" i="10"/>
  <c r="F93" i="10"/>
  <c r="F91" i="10"/>
  <c r="F38" i="10" l="1"/>
  <c r="F61" i="10" s="1"/>
  <c r="F64" i="10" s="1"/>
  <c r="F115" i="10" s="1"/>
  <c r="F119" i="10" s="1"/>
  <c r="F104" i="10" s="1"/>
  <c r="F105" i="10" s="1"/>
  <c r="D106" i="10" l="1"/>
  <c r="F107" i="10"/>
  <c r="F108" i="10"/>
  <c r="F109" i="10"/>
  <c r="F121" i="10"/>
  <c r="E5" i="8" s="1"/>
  <c r="G5" i="8" s="1"/>
  <c r="F110" i="10" l="1"/>
  <c r="F120" i="10" s="1"/>
  <c r="J5" i="8" l="1"/>
  <c r="G6" i="8" l="1"/>
  <c r="H5" i="8"/>
  <c r="I5" i="8" s="1"/>
  <c r="I6" i="8" l="1"/>
  <c r="H6" i="8"/>
</calcChain>
</file>

<file path=xl/sharedStrings.xml><?xml version="1.0" encoding="utf-8"?>
<sst xmlns="http://schemas.openxmlformats.org/spreadsheetml/2006/main" count="562" uniqueCount="336">
  <si>
    <t>QUADRO RESUMO</t>
  </si>
  <si>
    <t>MAPA</t>
  </si>
  <si>
    <t>ITEM</t>
  </si>
  <si>
    <t>ESPECIFICAÇÃO</t>
  </si>
  <si>
    <t>CATSER</t>
  </si>
  <si>
    <t>VALOR SALÁRIO</t>
  </si>
  <si>
    <t>VALOR POSTO</t>
  </si>
  <si>
    <t>QUANT.</t>
  </si>
  <si>
    <t>VALOR MENSAL</t>
  </si>
  <si>
    <t>VALOR ANUAL</t>
  </si>
  <si>
    <t xml:space="preserve">FATOR K </t>
  </si>
  <si>
    <t>Carregador (Estiva)</t>
  </si>
  <si>
    <t>VALOR TOTAL</t>
  </si>
  <si>
    <t>-</t>
  </si>
  <si>
    <t>MDA</t>
  </si>
  <si>
    <t>MPA</t>
  </si>
  <si>
    <t>Carregadores por Ministério</t>
  </si>
  <si>
    <t>Postos</t>
  </si>
  <si>
    <t xml:space="preserve">Supervisor </t>
  </si>
  <si>
    <t>INMET</t>
  </si>
  <si>
    <t>TOTAL</t>
  </si>
  <si>
    <t xml:space="preserve">                PLANILHA DE CUSTOS E FORMAÇÃO DE PREÇOS</t>
  </si>
  <si>
    <t>DISCRIMINAÇÃO DOS SERVIÇOS</t>
  </si>
  <si>
    <t>MAPA/ PREGÃO XXX</t>
  </si>
  <si>
    <t>A</t>
  </si>
  <si>
    <t>Data de apresentação da proposta</t>
  </si>
  <si>
    <t>B</t>
  </si>
  <si>
    <t>Município</t>
  </si>
  <si>
    <t>Brasília-DF</t>
  </si>
  <si>
    <t>C</t>
  </si>
  <si>
    <t>Ano do Acordo, Convenção ou Dissídio Coletivo</t>
  </si>
  <si>
    <t>D</t>
  </si>
  <si>
    <t>Nº de meses de execução contratual</t>
  </si>
  <si>
    <t>E</t>
  </si>
  <si>
    <t>Sindicato representativo da categoria</t>
  </si>
  <si>
    <t>SINDISERVIÇOS</t>
  </si>
  <si>
    <t>F</t>
  </si>
  <si>
    <t>Convenção Coletiva de Trabalho - CCT/2025 – REGISTRO</t>
  </si>
  <si>
    <t>MR004385/2025</t>
  </si>
  <si>
    <t>IDENTIFICAÇÃO DO SERVIÇO</t>
  </si>
  <si>
    <t>Tipo de Serviço</t>
  </si>
  <si>
    <t>Unidade de Medida</t>
  </si>
  <si>
    <t>Quantidade total a contratar (em função da unidade de medida)</t>
  </si>
  <si>
    <t>Posto</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</si>
  <si>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</si>
  <si>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</si>
  <si>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</si>
  <si>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</si>
  <si>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</si>
  <si>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 base da categoria (dia/mês/ano)</t>
  </si>
  <si>
    <t>Sindicato da Categoria</t>
  </si>
  <si>
    <t>MÓDULO 1 - COMPOSIÇÃO DA REMUNERAÇÃO</t>
  </si>
  <si>
    <t>COMPOSIÇÃO DA REMUNERAÇÃO</t>
  </si>
  <si>
    <t>VALOR (R$)</t>
  </si>
  <si>
    <t>Salário Base</t>
  </si>
  <si>
    <t>Horas Extras</t>
  </si>
  <si>
    <t>Adicional Insalubridade</t>
  </si>
  <si>
    <t>Adicional Noturno</t>
  </si>
  <si>
    <t>Adicional de Hora Noturna Reduzida</t>
  </si>
  <si>
    <t>Outros (especificar) -</t>
  </si>
  <si>
    <t>TOTAL DO MÓDULO 1</t>
  </si>
  <si>
    <t>.</t>
  </si>
  <si>
    <t>MÓDULO 2 – ENCARGOS E BENEFÍCIOS ANUAIS, MENSAIS E DIÁRIOS</t>
  </si>
  <si>
    <t>Submódulo 2.1 - 13º Salário, Férias e Adicional de Férias</t>
  </si>
  <si>
    <t>13º Salário (Lei 4090/62, Inciso VIII e Art. 7º CF 88)</t>
  </si>
  <si>
    <t>Adicional de Férias Gozadas (Art. 7, Inciso XVII CF/88 e Súmula 328/TST)</t>
  </si>
  <si>
    <t>TOTAL SUBMÓDULO 2.1</t>
  </si>
  <si>
    <t>Incidência do submódulo 2.2 sobre o 13º salário, Férias e Adicional de Férias</t>
  </si>
  <si>
    <t>Total</t>
  </si>
  <si>
    <t>Submódulo 2.2 -Encargos previdenciários (GPS) e FGTS e Outras Contribuições</t>
  </si>
  <si>
    <t xml:space="preserve">INSS (Art. 22, Inciso I da Lei 8.212/91) </t>
  </si>
  <si>
    <t>Salário Educação (Art. 3, Inciso I do Decreto 87.043/82)</t>
  </si>
  <si>
    <t>Riscos Ambientais de Trabalho (Decreto 6.042/2007 e Lei 10.666/2003)</t>
  </si>
  <si>
    <t xml:space="preserve">SESC ou SESI  (Decreto 61.836/67) </t>
  </si>
  <si>
    <t xml:space="preserve">SENAI – SENAC (Decreto 61.843/67) </t>
  </si>
  <si>
    <t>SEBRAE  (Decreto 99.570/90)</t>
  </si>
  <si>
    <t>G</t>
  </si>
  <si>
    <t>INCRA (Lei 7.787 de 30/06/89 e DL 1.146/70)</t>
  </si>
  <si>
    <t>H</t>
  </si>
  <si>
    <t xml:space="preserve">FGTS (Art. 15 da Lei 8.036/90 e Art. 7º, Inciso III da CF/88) </t>
  </si>
  <si>
    <t>TOTAL SUBMÓDULO 2.2</t>
  </si>
  <si>
    <t>Submódulo 2.3 - Benefícios Mensais e Diários</t>
  </si>
  <si>
    <t>Transporte</t>
  </si>
  <si>
    <t>Auxílio-Refeição/Alimentação</t>
  </si>
  <si>
    <r>
      <t xml:space="preserve">Auxílio Saúde </t>
    </r>
    <r>
      <rPr>
        <sz val="9"/>
        <color rgb="FFFF0000"/>
        <rFont val="Calibri"/>
        <family val="2"/>
      </rPr>
      <t>(Conforme exigido em CCT)</t>
    </r>
  </si>
  <si>
    <r>
      <t xml:space="preserve">Assistência odontológica </t>
    </r>
    <r>
      <rPr>
        <sz val="9"/>
        <color rgb="FFFF0000"/>
        <rFont val="Calibri"/>
        <family val="2"/>
      </rPr>
      <t>(Conforme exigido em CCT)</t>
    </r>
  </si>
  <si>
    <t>TOTAL SUBMÓDULO 2.3</t>
  </si>
  <si>
    <t>QUADRO-RESUMO DO MÓDULO 2 - ENCARGOS, BENEFÍCIOS ANUAIS, MENSAIS E DIÁRIOS</t>
  </si>
  <si>
    <t>DESCRIÇÃO</t>
  </si>
  <si>
    <t>13º Salário, Férias e Adicional de Férias</t>
  </si>
  <si>
    <t>GPS, FGTS e Outras Contribuições</t>
  </si>
  <si>
    <t>Benefícios Mensais e Diários</t>
  </si>
  <si>
    <t>TOTAL DO MÓDULO 2</t>
  </si>
  <si>
    <t>MÓDULO 3 – PROVISÃO PARA RESCISÃO</t>
  </si>
  <si>
    <t>PROVISÃO PARA RESCISÃO</t>
  </si>
  <si>
    <t>%</t>
  </si>
  <si>
    <t>AVISO PRÉVIO INDENIZADO (Art. 487 CLT e Inciso XXI do Art. 7º
CF/88)</t>
  </si>
  <si>
    <t xml:space="preserve">FGTS SOBRE AVISO PRÉVIO INDENIZADO (Súmula 305 TST e IN 99 do Ministério do Trabalho) </t>
  </si>
  <si>
    <t>Multa do FGTS e Contribuição Social sobre Aviso Prévio Indenizado</t>
  </si>
  <si>
    <t xml:space="preserve">AVISO PRÉVIO TRABALHADO (CLT Art. 488, § Único e Art. 7º Inciso
XXI da CF/88) </t>
  </si>
  <si>
    <t>Incidência dos encargos do submodulo 2.2 sobre o Aviso Previo Trabalhado</t>
  </si>
  <si>
    <t>MULTA DO FGTS (Art. 487 CLT e Art. 10, Inciso I, Disp. Trans. CF/88)</t>
  </si>
  <si>
    <t>TOTAL DO SUMÓDULO 3</t>
  </si>
  <si>
    <t>MÓDULO 4 – CUSTO DE REPOSIÇÃO DO PROFISSIONAL AUSENTE</t>
  </si>
  <si>
    <t>Submódulo 4.1 - Ausências Legais</t>
  </si>
  <si>
    <t>Substituto na cobertura de Férias</t>
  </si>
  <si>
    <t>Substituto na cobertura de ausências legais</t>
  </si>
  <si>
    <t>Reposição de Afastamentos Por Doença e Acidente (Art. 18 da Lei 8.212/91 e Art. 476 CLT e Tema 482 do STJ)</t>
  </si>
  <si>
    <t>Afastamento maternidade</t>
  </si>
  <si>
    <t>Licença Paternidade</t>
  </si>
  <si>
    <t>TOTAL SUBMÓDULO 4.1</t>
  </si>
  <si>
    <t>Submódulo 4.2 - Intrajornada</t>
  </si>
  <si>
    <r>
      <t xml:space="preserve">Intervalo para Repouso ou Alimentação </t>
    </r>
    <r>
      <rPr>
        <sz val="9"/>
        <color rgb="FFFF0000"/>
        <rFont val="Calibri"/>
        <family val="2"/>
      </rPr>
      <t>(Não se aplica)</t>
    </r>
  </si>
  <si>
    <t>TOTAL SUBMÓDULO 4.2</t>
  </si>
  <si>
    <t>QUADRO-RESUMO DO MÓDULO 4 - CUSTO DE REPOSIÇÃO DO PROFISSIONAL AUSENTE</t>
  </si>
  <si>
    <t>Módulo 4 - Custo de Reposição do Profissional Ausente</t>
  </si>
  <si>
    <t>Ausências Legais</t>
  </si>
  <si>
    <t>TOTAL DO MÓDULO 4</t>
  </si>
  <si>
    <t>MÓDULO 5 – INSUMOS DIVERSOS</t>
  </si>
  <si>
    <t>INSUMOS DIVERSOS</t>
  </si>
  <si>
    <t>Plataforma de ponto digital</t>
  </si>
  <si>
    <t>TOTAL DO MÓDULO 5</t>
  </si>
  <si>
    <t>MÓDULO 6 – CUSTOS INDIRETOS, TRIBUTOS E LUCRO</t>
  </si>
  <si>
    <t>CUSTOS INDIRETOS, TRIBUTOS E LUCRO</t>
  </si>
  <si>
    <t>Custos Indiretos</t>
  </si>
  <si>
    <t>Lucro</t>
  </si>
  <si>
    <t>TRIBUTOS</t>
  </si>
  <si>
    <t>Base Cálculo</t>
  </si>
  <si>
    <t>C.1</t>
  </si>
  <si>
    <t>PIS</t>
  </si>
  <si>
    <t>C.2</t>
  </si>
  <si>
    <t>COFINS</t>
  </si>
  <si>
    <t>C.3</t>
  </si>
  <si>
    <t>ISS</t>
  </si>
  <si>
    <t>TOTAL DO MÓDULO 6</t>
  </si>
  <si>
    <t>QUADRO RESUMO  DO CUSTO POR EMPREGADO</t>
  </si>
  <si>
    <t>Mão-de-Obra vinculada à execução contratual (valor por empregado)</t>
  </si>
  <si>
    <t>Subtotal (A + B + C + D + E)</t>
  </si>
  <si>
    <t>Valor Total por Empregado</t>
  </si>
  <si>
    <t>CARREGADOR/ESTIVA - 44 horas</t>
  </si>
  <si>
    <t>CARREGADOR</t>
  </si>
  <si>
    <t>7832-10</t>
  </si>
  <si>
    <r>
      <t xml:space="preserve">Auxílio Funeral </t>
    </r>
    <r>
      <rPr>
        <sz val="9"/>
        <color rgb="FFFF0000"/>
        <rFont val="Calibri"/>
        <family val="2"/>
      </rPr>
      <t>(Conforme exigido em CCT)</t>
    </r>
  </si>
  <si>
    <t>Intrajornada</t>
  </si>
  <si>
    <t>Uniformes e EPI's</t>
  </si>
  <si>
    <t xml:space="preserve">Materiais </t>
  </si>
  <si>
    <t>Base
Racional</t>
  </si>
  <si>
    <t>PLANILHA DE EQUIPAMENTOS/FERRAMENTAS - MAPA</t>
  </si>
  <si>
    <t>DESCRIÇÃO/ESPECIFICAÇÃO</t>
  </si>
  <si>
    <t>QUANTIDADE</t>
  </si>
  <si>
    <t>VALOR UNITÁRIO</t>
  </si>
  <si>
    <t>PRAZO VIDA ÚTIL (ANOS)</t>
  </si>
  <si>
    <t>Kits de chaves de fenda e phillips (6peças)</t>
  </si>
  <si>
    <t>Kits de chaves Allen</t>
  </si>
  <si>
    <t>Parafusadeira a bateria 12v c/ maleta c/ kit de peças</t>
  </si>
  <si>
    <t>Carro (carrinho) armazém de 2 rodas 300kg</t>
  </si>
  <si>
    <t>Carro (carrinho) Plataforma, em ferro – capacidade 500 kg</t>
  </si>
  <si>
    <t>Carro (carrinho) Plataforma fechado em tubo (Água)</t>
  </si>
  <si>
    <t>VALOR TOTAL DO MATERIAL</t>
  </si>
  <si>
    <t>VALOR MENSAL POR EMPREGADO P/ 12 MESES</t>
  </si>
  <si>
    <t>PONTO BIOMÉTRICO</t>
  </si>
  <si>
    <t>Ponto Eletrônico Digital  (App de Marcação)</t>
  </si>
  <si>
    <t>Duração do Contrato</t>
  </si>
  <si>
    <t>PLANILHA DE EQUIPAMENTOS/FERRAMENTAS - MDA</t>
  </si>
  <si>
    <t>PLANILHA DE EQUIPAMENTOS/FERRAMENTAS - MPA</t>
  </si>
  <si>
    <t>Distribuição Equipamento de Transpoorte</t>
  </si>
  <si>
    <t>Carro Armazém</t>
  </si>
  <si>
    <t>Carro Plataforma</t>
  </si>
  <si>
    <t>Carro (Água)</t>
  </si>
  <si>
    <t>PLANILHA DE UNIFORMES e EPIs P/ EMPREGADO</t>
  </si>
  <si>
    <t>DURABILIDADE (MESES)</t>
  </si>
  <si>
    <t>RATEIO MENSAL</t>
  </si>
  <si>
    <t>Calça jeans</t>
  </si>
  <si>
    <t>Camisa pólo de manga curta</t>
  </si>
  <si>
    <t>Botinas de couro c/ biqueira de aço</t>
  </si>
  <si>
    <t>Kit 06 pares meia de algodão branca</t>
  </si>
  <si>
    <t>Luva tricotada anti-corte com palma em poliuretano</t>
  </si>
  <si>
    <t>Luva de vaqueta de raspa 20 cm</t>
  </si>
  <si>
    <t>Mascara de proteção</t>
  </si>
  <si>
    <t>Cinta lombar c/ suspensórios</t>
  </si>
  <si>
    <t>Capacete de proteção</t>
  </si>
  <si>
    <t>Óculos de Segurança</t>
  </si>
  <si>
    <t>Capa de Chuva</t>
  </si>
  <si>
    <t>Jaleco profissional em brim pesado</t>
  </si>
  <si>
    <t>VALOR TOTAL MENSAL POR EMPREGADO</t>
  </si>
  <si>
    <t>MEMORIAL DE CÁLCULOS  DOS ENCARGOS SOCIAIS</t>
  </si>
  <si>
    <t>Módulo 1: Composição da Remuneração</t>
  </si>
  <si>
    <t xml:space="preserve">MÓDULO1 </t>
  </si>
  <si>
    <t>Composição da Remuneração</t>
  </si>
  <si>
    <t>R$</t>
  </si>
  <si>
    <t xml:space="preserve">Salário Base </t>
  </si>
  <si>
    <t>Conforme CCT da categoria MR004385/2025</t>
  </si>
  <si>
    <t>SINDBOMBEIROS DF-2019</t>
  </si>
  <si>
    <t>Adicional de periculosidade</t>
  </si>
  <si>
    <t>Art. 193 da CLT</t>
  </si>
  <si>
    <t xml:space="preserve">Adicional de Insalubridade </t>
  </si>
  <si>
    <t>10%, 20% ou 40%</t>
  </si>
  <si>
    <t>Art. 192 da CLT</t>
  </si>
  <si>
    <t>Adicional noturno</t>
  </si>
  <si>
    <t>Art. 73 da CLT</t>
  </si>
  <si>
    <t>Adicional de hora noturna reduzida</t>
  </si>
  <si>
    <t>MÓDULO 2</t>
  </si>
  <si>
    <t>ENCARGOS E BENEFICIOS ANUAIS, MENSAIS E DIÁRIOS</t>
  </si>
  <si>
    <t>Submódulo 2.1  - 13º (Décimo Terceiro) Salário, Férias e Adicional de Férias</t>
  </si>
  <si>
    <t>Submódulo 2.1</t>
  </si>
  <si>
    <t>CÁLCULO</t>
  </si>
  <si>
    <t>FÓRMULAS</t>
  </si>
  <si>
    <t>BASE LEGAL</t>
  </si>
  <si>
    <t xml:space="preserve">13º (Décimo Terceiro) Salário </t>
  </si>
  <si>
    <t>Cálculo: 8,33 %</t>
  </si>
  <si>
    <t>[(1/12)x100] = 8,333%</t>
  </si>
  <si>
    <t>Art. 7º, VIII, CF/88</t>
  </si>
  <si>
    <t xml:space="preserve">Férias e Adicional de férias (Férias + Adicional </t>
  </si>
  <si>
    <t>Cálculo: 12,10%</t>
  </si>
  <si>
    <t>(Férias + Adicional = 9,075% + 3,025% = 12,10%)</t>
  </si>
  <si>
    <t>Art. 7º, XVII, CF/88./ IN 05/2017</t>
  </si>
  <si>
    <t xml:space="preserve">Incidência do submódulo 2.2 sobre o submódulo 2.1 </t>
  </si>
  <si>
    <t>Cálculo: 7,21%</t>
  </si>
  <si>
    <t>35,30% x (8,33%+12,10%)=7,21%</t>
  </si>
  <si>
    <t>Submódulo 2.2</t>
  </si>
  <si>
    <t>Encargos Previdenciários(GPS), Fundo de Garantia por tempo de Serviço(FGTS) e outras contribuições</t>
  </si>
  <si>
    <t>Submódulo 2,2 - Encargos previdenciários e FGTS</t>
  </si>
  <si>
    <t>2.2</t>
  </si>
  <si>
    <t xml:space="preserve">INSS  </t>
  </si>
  <si>
    <t>cálculo 20%</t>
  </si>
  <si>
    <t>conforme legislação</t>
  </si>
  <si>
    <t xml:space="preserve"> Art. 22, Inciso I, da Lei nº 8.212/91.</t>
  </si>
  <si>
    <t xml:space="preserve">Salário Educação </t>
  </si>
  <si>
    <t>cálculo 2,5%</t>
  </si>
  <si>
    <t>Art. 3º, Inciso I, Decreto n.º 87.043/82.</t>
  </si>
  <si>
    <t>Riscos Ambientais de Trabalho</t>
  </si>
  <si>
    <t>cálculo 1,50</t>
  </si>
  <si>
    <t>Decreto 60.42/2007 e Lei 10.666/2003 Anexo V do Decreto n.º 3.048/1999 = RAT 3% X SAT 0,50%</t>
  </si>
  <si>
    <t xml:space="preserve">SESI ou SESC </t>
  </si>
  <si>
    <t>cálculo 1,50%</t>
  </si>
  <si>
    <t>Decreto 61.836/67 Art. 3º, Lei n.º 8.036/90.</t>
  </si>
  <si>
    <t>SANAI / SENAC</t>
  </si>
  <si>
    <t xml:space="preserve"> cálculo    1%</t>
  </si>
  <si>
    <t>Decreto 61.843/67 Decreto n.º 2.318/86.</t>
  </si>
  <si>
    <t xml:space="preserve">SEBRAE </t>
  </si>
  <si>
    <t>cálculo   0,6%</t>
  </si>
  <si>
    <t>Decreto 99.570/90 Art. 8º, Lei n.º 8.029/90 e Lei n.º 8.154/90</t>
  </si>
  <si>
    <t xml:space="preserve">INCRA </t>
  </si>
  <si>
    <t>cálculo  0,20%</t>
  </si>
  <si>
    <t>Lei n.º 7.787/89 e DL n.º 1.146/70.</t>
  </si>
  <si>
    <t xml:space="preserve">FGTS </t>
  </si>
  <si>
    <t>cálculo  8%</t>
  </si>
  <si>
    <t>Art. 15, Lei nº 8.036/90 e Art. 7º, III, CF.</t>
  </si>
  <si>
    <t>Sumódulo 2.3</t>
  </si>
  <si>
    <t xml:space="preserve">Transporte </t>
  </si>
  <si>
    <t>2vt x R$ 5,5 x dias trabalhados</t>
  </si>
  <si>
    <t>(2 x 5,5 x quant. dias)</t>
  </si>
  <si>
    <t>Art. 7º do Decreto  nº 95.247/87</t>
  </si>
  <si>
    <t>Dedução legal de 6% sobre o salário</t>
  </si>
  <si>
    <t>Salário  x 6%</t>
  </si>
  <si>
    <t>(salário x 6%)</t>
  </si>
  <si>
    <t xml:space="preserve">Auxilio Alimentação </t>
  </si>
  <si>
    <t>44,30 x quant. dias</t>
  </si>
  <si>
    <t>44,30 x quant. Dias trabalhados</t>
  </si>
  <si>
    <t>conforme CCT da categoria MR004385/2025</t>
  </si>
  <si>
    <t>Plano de Saúde</t>
  </si>
  <si>
    <t>Assistência odontológica</t>
  </si>
  <si>
    <t>Auxilio funeral/Seguro de vida</t>
  </si>
  <si>
    <t>Módulo 3 -  Provisões para Rescisão</t>
  </si>
  <si>
    <t>MÓDULO 3</t>
  </si>
  <si>
    <t>Provisões para Rescisão</t>
  </si>
  <si>
    <t>Aviso prévio indenizado</t>
  </si>
  <si>
    <t>(5,55%) x (1/12) = 0,46% incide sobre a base de cálculo.
OBS:
5,55% = dado estatístico, em regra, utilizado. Ler o Acórdão TCU nº 1.904/2007.
1/12= (1 mês não trabalhado/12 meses)</t>
  </si>
  <si>
    <t>Incidência do FGTS sobre aviso prévio indenizado</t>
  </si>
  <si>
    <t>FGTS 8% x o item A do submódulo 4.4</t>
  </si>
  <si>
    <t>Multa sobre FGTS e contribuições sociais sobre o aviso prévio indenizado</t>
  </si>
  <si>
    <r>
      <rPr>
        <sz val="10"/>
        <color theme="1"/>
        <rFont val="Calibri"/>
        <family val="2"/>
      </rPr>
      <t xml:space="preserve">(Remuneração + 13º salário + Férias + Adicional de férias) x 50% multa x 8% Fgts x 0,9 x 0,5 = 2,15  
1 Remuneração + 0,0833 13º Salário + 0,0833 Férias + 0,0278 Adic.Férias) x 0,5 Multa x 0,08 FGTS x 0,9 x 0,5 = 2,15                                                                                                              </t>
    </r>
    <r>
      <rPr>
        <b/>
        <sz val="10"/>
        <color theme="1"/>
        <rFont val="Calibri"/>
        <family val="2"/>
      </rPr>
      <t xml:space="preserve">OBS: Para os órgão que trabalham com conta vinculada a soma das multas do FGTS (itens C +F) deve ser igual a 5% </t>
    </r>
  </si>
  <si>
    <t>Aviso prévio trabalhado</t>
  </si>
  <si>
    <t>Artigos, 7°, inciso XXI, da CF/88, 477, 487 e 491 da CLT, considerando a redução da jornada de trabalho de 7 dias. ((7/30)/12 x 100 = 1,94%</t>
  </si>
  <si>
    <t>Incidência dos encargos do submódulo 2.2 sobre aviso prévio trabalhado</t>
  </si>
  <si>
    <t>(Submódulo 2.2 x 1,94%)*100</t>
  </si>
  <si>
    <t>Multa sobre FGTS e contribuições sociais sobre o aviso prévio trabalhado</t>
  </si>
  <si>
    <t xml:space="preserve">Para os órgão que trabalham com conta vinculada a soma das multas do FGTS (itens C +F) deve ser igual a 4%, conforme Lei nº 13.932/19, em vigor desde 2020. </t>
  </si>
  <si>
    <t>MÓDULO 4</t>
  </si>
  <si>
    <t xml:space="preserve"> Custo de Reposição do Profissional Ausente</t>
  </si>
  <si>
    <t>Submódulo 4.1</t>
  </si>
  <si>
    <t xml:space="preserve">Substituição na cobertura de Férias </t>
  </si>
  <si>
    <t>Essa rubrica diz respeito somente ao pagamento do substituto de férias, IN 05/2017</t>
  </si>
  <si>
    <t>Art.473 e 83 da CLT.</t>
  </si>
  <si>
    <t>Substituto na cobertura de Ausências Legais</t>
  </si>
  <si>
    <t>art. 473 da CLT descreve as motivações de faltas de empregados ao serviço sem que haja prejuízo do salário correspondente. São eles: Por morte do cônjuge, ascendente ou descendente  02 dias; Registro de nascimento de filho  01 dia;  Casamento  03 dias; Doação de sangue  01 dia;  Alistamento eleitoral  02 dias;  Exigência do serviço militar  01 dia. Artigos 473, incisos I a IX, e 822 do Decreto-Lei 5.452/1943 - CLT. Considerando o dado estatístico de 1 ausencia no ano, temos ((1/30)/12) x 100 = 0,28%</t>
  </si>
  <si>
    <t>Substituto na cobertura de Licença-Paternidade</t>
  </si>
  <si>
    <t>Artigos 7°, inciso XIX, da CF/88 elO, § 1°, da CLT. Para o calculo ultilizamos os dados estatísticos de 1,5% se tornam pais. ((5/30)/12) x 0,015 x 100 = 0,02%</t>
  </si>
  <si>
    <t xml:space="preserve">Substituto na cobertura de Ausência por acidente de trabalho
</t>
  </si>
  <si>
    <t>De acordo com o art 27 do Decreto nº 89.312, de 23/01/84, obriga o empregador a assumir ônus financeiro pelo prazo de 15 dias, em caso de acidente de trabalho previsto no art. 131 da CLT. Baseados em informações prestadas pelos empregadores por meio da GFIP ao MPAS, cerca de 0,78% de empregados se acidentam no ano. (15/30/12)*0,78%)*100=0,03</t>
  </si>
  <si>
    <t>Substituto na cobertura de Afastamento Maternidade</t>
  </si>
  <si>
    <t>{[(1/12x4)+(1/12x4)+1/3x1/12x4)]/12x0,0025}x100=0,02% -  CCT SINDISERVIÇOS 2025</t>
  </si>
  <si>
    <t>Submódulo 4.2</t>
  </si>
  <si>
    <t>INTRAJORNADA</t>
  </si>
  <si>
    <t>Intervalo Intrajornada</t>
  </si>
  <si>
    <t>(Salário /220 hs x50% v. h x 15 dias</t>
  </si>
  <si>
    <t>Módulo 5 - Insumos Diversos</t>
  </si>
  <si>
    <t>MÓDULO 5</t>
  </si>
  <si>
    <t>Insumos Diversos</t>
  </si>
  <si>
    <t>Uniformes</t>
  </si>
  <si>
    <t>Valor anual dos uniformes / 12 meses</t>
  </si>
  <si>
    <t>conforme planilhas de custos em anexo</t>
  </si>
  <si>
    <t>Equipamentos (EPIs)</t>
  </si>
  <si>
    <t xml:space="preserve">(Valor total do equipamento / 12 meses </t>
  </si>
  <si>
    <t>SUBTOTAL</t>
  </si>
  <si>
    <t>Módulo 6: Custos Indiretos, Tributos e Lucro</t>
  </si>
  <si>
    <t>MÓDULO 6</t>
  </si>
  <si>
    <t>Custos Indiretos, Tributos e Lucro</t>
  </si>
  <si>
    <t>conforme  planilhas de custos</t>
  </si>
  <si>
    <t>Base de cálculo = (Total do Módulo 1 – Composição da  Remuneração + Total do Módulo 2 - Encargos e Benefícios Anuais, Mensais e Diários + Total do Módulo 3 – Provisão da Rescisão + Total do Módulo 4 - Custo de Reposição do Profissional Ausente + Total do Módulo 5 - Insumos Diversos)</t>
  </si>
  <si>
    <t>Base de Cálculo = (Total do Módulo 1 – Composição da  Remuneração + Total do Módulo 2 - Encargos e Benefícios Anuais, Mensais e Diários + Total do Módulo 3 – Provisão da Rescisão + Total do Módulo 4 - Custo de Reposição do Profissional Ausente + Total do Módulo 5 - Insumos Diversos + Custos Indiretos + Lucro</t>
  </si>
  <si>
    <t>Tributos</t>
  </si>
  <si>
    <t>percentuual total sobre o valor do posto</t>
  </si>
  <si>
    <t>C1</t>
  </si>
  <si>
    <t>conforme planilhas de custos-corrigido</t>
  </si>
  <si>
    <t>C2</t>
  </si>
  <si>
    <t>C3</t>
  </si>
  <si>
    <t>conforme planilhas de custos</t>
  </si>
  <si>
    <t>DEMONSTRATIVO DE COMPENSAÇÃO DE CRÉDITO</t>
  </si>
  <si>
    <t>Apuração dos percentuais de PIS e COFINS (somente para empresas tributadas pelo lucro real)</t>
  </si>
  <si>
    <t>Média de percentual de compensação e créditos conforme Art. 3º das leis 10.637/2012 e 10.833/2013</t>
  </si>
  <si>
    <t>Apuração do pencentual médio de recolhimento do PIS</t>
  </si>
  <si>
    <t>Mês</t>
  </si>
  <si>
    <t>Faturamento mensal</t>
  </si>
  <si>
    <t>Contribuição apurada</t>
  </si>
  <si>
    <t>Crédito descontado</t>
  </si>
  <si>
    <t>Contribuição devida</t>
  </si>
  <si>
    <t>Percentual efetivo</t>
  </si>
  <si>
    <t xml:space="preserve">A </t>
  </si>
  <si>
    <t>B = A * 1,65%</t>
  </si>
  <si>
    <t xml:space="preserve">C </t>
  </si>
  <si>
    <t>D = B - C</t>
  </si>
  <si>
    <t>Percentual médio do PIS</t>
  </si>
  <si>
    <t>Apuração do percentual médio de recolhimento do Cofins</t>
  </si>
  <si>
    <t>B = A * 7,60%</t>
  </si>
  <si>
    <t>Percentual médio do COFINS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</si>
</sst>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d/m/yyyy"/>
    <numFmt numFmtId="165" formatCode="[$R$-416]\ #,##0.00;[Red]\-[$R$-416]\ #,##0.00"/>
    <numFmt numFmtId="166" formatCode="dd/mm/yy"/>
    <numFmt numFmtId="167" formatCode="0.0"/>
    <numFmt numFmtId="168" formatCode="_-&quot;R$ &quot;* #,##0.00_-;&quot;-R$ &quot;* #,##0.00_-;_-&quot;R$ &quot;* \-??_-;_-@_-"/>
    <numFmt numFmtId="169" formatCode="_(* #,##0.00_);_(* \(#,##0.00\);_(* \-??_);_(@_)"/>
    <numFmt numFmtId="170" formatCode="0.0000"/>
    <numFmt numFmtId="171" formatCode="0.000"/>
    <numFmt numFmtId="172" formatCode="[$R$ -416]#,##0.00"/>
    <numFmt numFmtId="173" formatCode="&quot;R$&quot;\ #,##0.00"/>
    <numFmt numFmtId="174" formatCode="0.000%"/>
  </numFmts>
  <fonts count="41" x14ac:knownFonts="1">
    <font>
      <sz val="11"/>
      <color rgb="FF000000"/>
      <name val="Calibri"/>
      <family val="2"/>
      <charset val="1"/>
    </font>
    <font>
      <sz val="11"/>
      <color theme="1"/>
      <name val="Calibri"/>
      <family val="2"/>
      <scheme val="minor"/>
    </font>
    <font>
      <b/>
      <sz val="14"/>
      <color rgb="FF000000"/>
      <name val="Times New Roman"/>
      <family val="1"/>
      <charset val="1"/>
    </font>
    <font>
      <b/>
      <sz val="9"/>
      <color rgb="FFFFFFFF"/>
      <name val="Calibri"/>
      <family val="2"/>
      <charset val="1"/>
    </font>
    <font>
      <b/>
      <sz val="9"/>
      <name val="Calibri"/>
      <family val="2"/>
      <charset val="1"/>
    </font>
    <font>
      <sz val="9"/>
      <name val="Calibri"/>
      <family val="2"/>
      <charset val="1"/>
    </font>
    <font>
      <sz val="10"/>
      <color rgb="FF000000"/>
      <name val="Times New Roman"/>
      <family val="1"/>
      <charset val="1"/>
    </font>
    <font>
      <b/>
      <sz val="10"/>
      <color rgb="FF000000"/>
      <name val="Times New Roman"/>
      <family val="1"/>
      <charset val="1"/>
    </font>
    <font>
      <b/>
      <sz val="9"/>
      <color rgb="FF000000"/>
      <name val="Calibri"/>
      <family val="2"/>
      <charset val="1"/>
    </font>
    <font>
      <sz val="10"/>
      <color rgb="FF000000"/>
      <name val="Calibri"/>
      <family val="2"/>
      <charset val="1"/>
    </font>
    <font>
      <sz val="9"/>
      <color rgb="FF000000"/>
      <name val="Calibri"/>
      <family val="2"/>
      <charset val="1"/>
    </font>
    <font>
      <b/>
      <sz val="11"/>
      <name val="Lucida Sans"/>
      <family val="2"/>
      <charset val="1"/>
    </font>
    <font>
      <b/>
      <sz val="11"/>
      <color rgb="FF000000"/>
      <name val="Calibri"/>
      <family val="2"/>
      <charset val="1"/>
    </font>
    <font>
      <b/>
      <sz val="11"/>
      <color rgb="FF000000"/>
      <name val="Calibri Light"/>
      <family val="1"/>
      <charset val="1"/>
    </font>
    <font>
      <sz val="12"/>
      <color rgb="FFFF0000"/>
      <name val="Calibri Light"/>
      <family val="1"/>
      <charset val="1"/>
    </font>
    <font>
      <b/>
      <sz val="11"/>
      <name val="Calibri Light"/>
      <family val="1"/>
      <charset val="1"/>
    </font>
    <font>
      <sz val="11"/>
      <color rgb="FFFF0000"/>
      <name val="Calibri Light"/>
      <family val="1"/>
      <charset val="1"/>
    </font>
    <font>
      <sz val="11"/>
      <name val="Calibri Light"/>
      <family val="1"/>
      <charset val="1"/>
    </font>
    <font>
      <sz val="11"/>
      <name val="Calibri"/>
      <family val="2"/>
      <charset val="1"/>
    </font>
    <font>
      <sz val="12"/>
      <name val="Calibri Light"/>
      <family val="1"/>
      <charset val="1"/>
    </font>
    <font>
      <sz val="11"/>
      <color rgb="FF000000"/>
      <name val="Calibri"/>
      <family val="2"/>
      <charset val="1"/>
    </font>
    <font>
      <sz val="11"/>
      <name val="Calibri Light"/>
      <family val="2"/>
    </font>
    <font>
      <sz val="10"/>
      <color rgb="FF000000"/>
      <name val="Times New Roman"/>
      <family val="1"/>
    </font>
    <font>
      <sz val="9"/>
      <color rgb="FFFF0000"/>
      <name val="Calibri"/>
      <family val="2"/>
    </font>
    <font>
      <sz val="10"/>
      <color theme="1"/>
      <name val="Calibri"/>
      <family val="2"/>
    </font>
    <font>
      <b/>
      <sz val="10"/>
      <color theme="1"/>
      <name val="Calibri"/>
      <family val="2"/>
    </font>
    <font>
      <b/>
      <sz val="10"/>
      <color theme="0"/>
      <name val="Calibri"/>
      <family val="2"/>
    </font>
    <font>
      <b/>
      <sz val="11"/>
      <color theme="1"/>
      <name val="Calibri"/>
      <family val="2"/>
    </font>
    <font>
      <sz val="10"/>
      <name val="Arial"/>
      <family val="2"/>
    </font>
    <font>
      <sz val="11"/>
      <color theme="1"/>
      <name val="Calibri"/>
      <family val="2"/>
    </font>
    <font>
      <b/>
      <u/>
      <sz val="11"/>
      <color rgb="FF3F3F3F"/>
      <name val="Calibri"/>
      <family val="2"/>
    </font>
    <font>
      <sz val="9"/>
      <color theme="1"/>
      <name val="Arial"/>
      <family val="2"/>
    </font>
    <font>
      <b/>
      <sz val="10"/>
      <name val="Arial"/>
      <family val="2"/>
    </font>
    <font>
      <b/>
      <sz val="9"/>
      <color theme="1"/>
      <name val="Arial"/>
      <family val="2"/>
    </font>
    <font>
      <b/>
      <sz val="11"/>
      <color rgb="FF000000"/>
      <name val="Calibri"/>
      <family val="2"/>
    </font>
    <font>
      <b/>
      <sz val="11"/>
      <name val="Calibri"/>
      <family val="2"/>
    </font>
    <font>
      <sz val="10"/>
      <color theme="1"/>
      <name val="Arial"/>
      <family val="2"/>
    </font>
    <font>
      <sz val="10"/>
      <color rgb="FFFF0000"/>
      <name val="Times New Roman"/>
      <family val="1"/>
      <charset val="1"/>
    </font>
    <font>
      <b/>
      <sz val="11"/>
      <color theme="1"/>
      <name val="Calibri"/>
      <family val="2"/>
      <scheme val="minor"/>
    </font>
    <font>
      <b/>
      <sz val="14"/>
      <color theme="1"/>
      <name val="Calibri"/>
      <family val="2"/>
      <scheme val="minor"/>
    </font>
    <font>
      <b/>
      <sz val="10"/>
      <color rgb="FFFF0000"/>
      <name val="Calibri"/>
      <family val="2"/>
      <scheme val="minor"/>
    </font>
  </fonts>
  <fills count="22">
    <fill>
      <patternFill patternType="none"/>
    </fill>
    <fill>
      <patternFill patternType="gray125"/>
    </fill>
    <fill>
      <patternFill patternType="solid">
        <fgColor rgb="FF8DB4E2"/>
        <bgColor rgb="FF9999FF"/>
      </patternFill>
    </fill>
    <fill>
      <patternFill patternType="solid">
        <fgColor rgb="FF17375D"/>
        <bgColor rgb="FF333333"/>
      </patternFill>
    </fill>
    <fill>
      <patternFill patternType="solid">
        <fgColor rgb="FFFFFF00"/>
        <bgColor rgb="FFFFFF00"/>
      </patternFill>
    </fill>
    <fill>
      <patternFill patternType="solid">
        <fgColor rgb="FFD7D7D7"/>
        <bgColor rgb="FFD8D8D8"/>
      </patternFill>
    </fill>
    <fill>
      <patternFill patternType="solid">
        <fgColor rgb="FFD9D9D9"/>
        <bgColor rgb="FFD8D8D8"/>
      </patternFill>
    </fill>
    <fill>
      <patternFill patternType="solid">
        <fgColor rgb="FFFFFFFF"/>
        <bgColor rgb="FFFFFFCC"/>
      </patternFill>
    </fill>
    <fill>
      <patternFill patternType="solid">
        <fgColor rgb="FFD8E4BC"/>
        <bgColor rgb="FFD9D9D9"/>
      </patternFill>
    </fill>
    <fill>
      <patternFill patternType="solid">
        <fgColor rgb="FFBFBFBF"/>
        <bgColor rgb="FFD7D7D7"/>
      </patternFill>
    </fill>
    <fill>
      <patternFill patternType="solid">
        <fgColor rgb="FFA6A6A6"/>
        <bgColor rgb="FFBFBFBF"/>
      </patternFill>
    </fill>
    <fill>
      <patternFill patternType="solid">
        <fgColor rgb="FFFFFF00"/>
        <bgColor indexed="64"/>
      </patternFill>
    </fill>
    <fill>
      <patternFill patternType="solid">
        <fgColor theme="0"/>
        <bgColor indexed="64"/>
      </patternFill>
    </fill>
    <fill>
      <patternFill patternType="solid">
        <fgColor theme="0"/>
        <bgColor theme="0"/>
      </patternFill>
    </fill>
    <fill>
      <patternFill patternType="solid">
        <fgColor rgb="FFD9D9D9"/>
        <bgColor rgb="FFD9D9D9"/>
      </patternFill>
    </fill>
    <fill>
      <patternFill patternType="solid">
        <fgColor rgb="FFF2F2F2"/>
        <bgColor rgb="FFF2F2F2"/>
      </patternFill>
    </fill>
    <fill>
      <patternFill patternType="solid">
        <fgColor theme="0"/>
        <bgColor rgb="FFA5A5A5"/>
      </patternFill>
    </fill>
    <fill>
      <patternFill patternType="solid">
        <fgColor theme="5"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7" tint="0.59999389629810485"/>
        <bgColor indexed="64"/>
      </patternFill>
    </fill>
  </fills>
  <borders count="88">
    <border>
      <left/>
      <right/>
      <top/>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right/>
      <top style="thin">
        <color auto="1"/>
      </top>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diagonal/>
    </border>
    <border>
      <left style="medium">
        <color rgb="FF000000"/>
      </left>
      <right style="medium">
        <color rgb="FF000000"/>
      </right>
      <top/>
      <bottom style="thin">
        <color auto="1"/>
      </bottom>
      <diagonal/>
    </border>
    <border>
      <left style="medium">
        <color rgb="FF000000"/>
      </left>
      <right style="medium">
        <color rgb="FF000000"/>
      </right>
      <top style="thin">
        <color auto="1"/>
      </top>
      <bottom style="medium">
        <color rgb="FF000000"/>
      </bottom>
      <diagonal/>
    </border>
    <border>
      <left style="thin">
        <color auto="1"/>
      </left>
      <right/>
      <top/>
      <bottom style="thin">
        <color auto="1"/>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rgb="FFFFFFFF"/>
      </top>
      <bottom style="thin">
        <color auto="1"/>
      </bottom>
      <diagonal/>
    </border>
    <border>
      <left style="medium">
        <color auto="1"/>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auto="1"/>
      </right>
      <top style="medium">
        <color rgb="FF000000"/>
      </top>
      <bottom style="medium">
        <color rgb="FF000000"/>
      </bottom>
      <diagonal/>
    </border>
    <border>
      <left style="medium">
        <color auto="1"/>
      </left>
      <right style="thin">
        <color auto="1"/>
      </right>
      <top style="medium">
        <color rgb="FF000000"/>
      </top>
      <bottom style="medium">
        <color rgb="FF000000"/>
      </bottom>
      <diagonal/>
    </border>
    <border>
      <left style="medium">
        <color rgb="FF000000"/>
      </left>
      <right style="thin">
        <color auto="1"/>
      </right>
      <top style="thin">
        <color auto="1"/>
      </top>
      <bottom style="thin">
        <color auto="1"/>
      </bottom>
      <diagonal/>
    </border>
    <border>
      <left style="medium">
        <color rgb="FF000000"/>
      </left>
      <right style="thin">
        <color auto="1"/>
      </right>
      <top style="thin">
        <color auto="1"/>
      </top>
      <bottom style="medium">
        <color rgb="FF000000"/>
      </bottom>
      <diagonal/>
    </border>
    <border>
      <left style="medium">
        <color auto="1"/>
      </left>
      <right style="thin">
        <color auto="1"/>
      </right>
      <top style="thin">
        <color auto="1"/>
      </top>
      <bottom style="medium">
        <color rgb="FF000000"/>
      </bottom>
      <diagonal/>
    </border>
    <border>
      <left style="thin">
        <color auto="1"/>
      </left>
      <right style="medium">
        <color rgb="FF000000"/>
      </right>
      <top style="thin">
        <color auto="1"/>
      </top>
      <bottom style="medium">
        <color rgb="FF000000"/>
      </bottom>
      <diagonal/>
    </border>
    <border>
      <left style="medium">
        <color rgb="FF000000"/>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auto="1"/>
      </left>
      <right style="medium">
        <color auto="1"/>
      </right>
      <top/>
      <bottom/>
      <diagonal/>
    </border>
    <border>
      <left style="thin">
        <color auto="1"/>
      </left>
      <right style="thin">
        <color auto="1"/>
      </right>
      <top style="medium">
        <color rgb="FF000000"/>
      </top>
      <bottom style="thin">
        <color auto="1"/>
      </bottom>
      <diagonal/>
    </border>
    <border>
      <left style="thin">
        <color auto="1"/>
      </left>
      <right style="thin">
        <color auto="1"/>
      </right>
      <top style="thin">
        <color auto="1"/>
      </top>
      <bottom style="medium">
        <color rgb="FF000000"/>
      </bottom>
      <diagonal/>
    </border>
    <border>
      <left/>
      <right style="medium">
        <color rgb="FF000000"/>
      </right>
      <top style="thin">
        <color auto="1"/>
      </top>
      <bottom style="thin">
        <color auto="1"/>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top style="medium">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10">
    <xf numFmtId="0" fontId="0" fillId="0" borderId="0"/>
    <xf numFmtId="168" fontId="20" fillId="0" borderId="0" applyBorder="0" applyProtection="0"/>
    <xf numFmtId="9" fontId="20" fillId="0" borderId="0" applyBorder="0" applyProtection="0"/>
    <xf numFmtId="169" fontId="20" fillId="0" borderId="0" applyBorder="0" applyProtection="0"/>
    <xf numFmtId="0" fontId="28" fillId="0" borderId="0"/>
    <xf numFmtId="0" fontId="28" fillId="0" borderId="0"/>
    <xf numFmtId="0" fontId="1" fillId="0" borderId="0"/>
    <xf numFmtId="44" fontId="28" fillId="0" borderId="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77">
    <xf numFmtId="0" fontId="0" fillId="0" borderId="0" xfId="0"/>
    <xf numFmtId="0" fontId="6" fillId="0" borderId="12" xfId="0" applyFont="1" applyBorder="1" applyAlignment="1">
      <alignment horizontal="center" wrapText="1"/>
    </xf>
    <xf numFmtId="0" fontId="4" fillId="4" borderId="3" xfId="0" applyFont="1" applyFill="1" applyBorder="1" applyAlignment="1">
      <alignment horizontal="center" vertical="center" wrapText="1"/>
    </xf>
    <xf numFmtId="0" fontId="4" fillId="0" borderId="5" xfId="0" applyFont="1" applyBorder="1" applyAlignment="1">
      <alignment horizontal="center" vertical="top" wrapText="1"/>
    </xf>
    <xf numFmtId="164" fontId="6" fillId="0" borderId="7" xfId="0" applyNumberFormat="1" applyFont="1" applyBorder="1" applyAlignment="1">
      <alignment horizontal="center" wrapText="1"/>
    </xf>
    <xf numFmtId="0" fontId="4" fillId="0" borderId="8" xfId="0" applyFont="1" applyBorder="1" applyAlignment="1">
      <alignment horizontal="center" vertical="top" wrapText="1"/>
    </xf>
    <xf numFmtId="0" fontId="6" fillId="0" borderId="4" xfId="0" applyFont="1" applyBorder="1" applyAlignment="1">
      <alignment horizontal="center"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6" fillId="0" borderId="5" xfId="0" applyFont="1" applyBorder="1" applyAlignment="1">
      <alignment horizontal="left" wrapText="1"/>
    </xf>
    <xf numFmtId="0" fontId="6" fillId="0" borderId="14" xfId="0" applyFont="1" applyBorder="1" applyAlignment="1">
      <alignment horizontal="left" wrapText="1"/>
    </xf>
    <xf numFmtId="0" fontId="6" fillId="0" borderId="15" xfId="0" applyFont="1" applyBorder="1" applyAlignment="1">
      <alignment horizontal="left" wrapText="1"/>
    </xf>
    <xf numFmtId="0" fontId="4" fillId="5" borderId="9" xfId="0" applyFont="1" applyFill="1" applyBorder="1" applyAlignment="1">
      <alignment horizontal="left" vertical="top" wrapText="1" indent="1"/>
    </xf>
    <xf numFmtId="0" fontId="6" fillId="0" borderId="11" xfId="0" applyFont="1" applyBorder="1" applyAlignment="1">
      <alignment horizontal="center" wrapText="1"/>
    </xf>
    <xf numFmtId="1" fontId="8" fillId="0" borderId="8" xfId="0" applyNumberFormat="1" applyFont="1" applyBorder="1" applyAlignment="1">
      <alignment horizontal="center" vertical="center" shrinkToFit="1"/>
    </xf>
    <xf numFmtId="0" fontId="7" fillId="0" borderId="4" xfId="0" applyFont="1" applyBorder="1" applyAlignment="1">
      <alignment horizontal="center" vertical="center" wrapText="1"/>
    </xf>
    <xf numFmtId="1" fontId="8" fillId="0" borderId="10" xfId="0" applyNumberFormat="1" applyFont="1" applyBorder="1" applyAlignment="1">
      <alignment horizontal="center" vertical="top" shrinkToFit="1"/>
    </xf>
    <xf numFmtId="1" fontId="8" fillId="0" borderId="13" xfId="0" applyNumberFormat="1" applyFont="1" applyBorder="1" applyAlignment="1">
      <alignment horizontal="center" vertical="top" shrinkToFit="1"/>
    </xf>
    <xf numFmtId="165" fontId="6" fillId="0" borderId="4" xfId="0" applyNumberFormat="1" applyFont="1" applyBorder="1" applyAlignment="1">
      <alignment horizontal="center" wrapText="1"/>
    </xf>
    <xf numFmtId="4" fontId="6" fillId="0" borderId="4" xfId="0" applyNumberFormat="1" applyFont="1" applyBorder="1" applyAlignment="1">
      <alignment horizontal="center" wrapText="1"/>
    </xf>
    <xf numFmtId="1" fontId="8" fillId="0" borderId="13" xfId="0" applyNumberFormat="1" applyFont="1" applyBorder="1" applyAlignment="1">
      <alignment horizontal="center" vertical="center" shrinkToFit="1"/>
    </xf>
    <xf numFmtId="166" fontId="6" fillId="0" borderId="12" xfId="0" applyNumberFormat="1" applyFont="1" applyBorder="1" applyAlignment="1">
      <alignment horizontal="center" wrapText="1"/>
    </xf>
    <xf numFmtId="0" fontId="6" fillId="0" borderId="3" xfId="0" applyFont="1" applyBorder="1" applyAlignment="1">
      <alignment horizontal="center" wrapText="1"/>
    </xf>
    <xf numFmtId="1" fontId="8" fillId="0" borderId="13" xfId="0" applyNumberFormat="1" applyFont="1" applyBorder="1" applyAlignment="1">
      <alignment horizontal="right" vertical="top" indent="1" shrinkToFit="1"/>
    </xf>
    <xf numFmtId="0" fontId="4" fillId="0" borderId="9" xfId="0" applyFont="1" applyBorder="1" applyAlignment="1">
      <alignment horizontal="center" vertical="top" wrapText="1"/>
    </xf>
    <xf numFmtId="0" fontId="4" fillId="0" borderId="4" xfId="0" applyFont="1" applyBorder="1" applyAlignment="1">
      <alignment horizontal="center" vertical="top" wrapText="1"/>
    </xf>
    <xf numFmtId="0" fontId="4" fillId="0" borderId="13" xfId="0" applyFont="1" applyBorder="1" applyAlignment="1">
      <alignment horizontal="right" vertical="top" wrapText="1" indent="1"/>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9" xfId="0" applyFont="1" applyBorder="1" applyAlignment="1">
      <alignment horizontal="center" vertical="top" wrapText="1"/>
    </xf>
    <xf numFmtId="4" fontId="5" fillId="0" borderId="4" xfId="0" applyNumberFormat="1" applyFont="1" applyBorder="1" applyAlignment="1">
      <alignment horizontal="center" vertical="top" wrapText="1"/>
    </xf>
    <xf numFmtId="9" fontId="5" fillId="0" borderId="9" xfId="2" applyFont="1" applyBorder="1" applyAlignment="1" applyProtection="1">
      <alignment horizontal="left" vertical="top" wrapText="1" indent="5"/>
    </xf>
    <xf numFmtId="0" fontId="5" fillId="0" borderId="9" xfId="0" applyFont="1" applyBorder="1" applyAlignment="1">
      <alignment horizontal="left" vertical="top" wrapText="1" indent="5"/>
    </xf>
    <xf numFmtId="4" fontId="7" fillId="5" borderId="12" xfId="0" applyNumberFormat="1" applyFont="1" applyFill="1" applyBorder="1" applyAlignment="1">
      <alignment horizontal="center" wrapText="1"/>
    </xf>
    <xf numFmtId="167" fontId="8" fillId="0" borderId="13" xfId="0" applyNumberFormat="1" applyFont="1" applyBorder="1" applyAlignment="1">
      <alignment horizontal="right" vertical="top" indent="1" shrinkToFit="1"/>
    </xf>
    <xf numFmtId="10" fontId="6" fillId="0" borderId="9" xfId="2" applyNumberFormat="1" applyFont="1" applyBorder="1" applyAlignment="1" applyProtection="1">
      <alignment horizontal="center" wrapText="1"/>
    </xf>
    <xf numFmtId="2" fontId="6" fillId="0" borderId="4" xfId="0" applyNumberFormat="1" applyFont="1" applyBorder="1" applyAlignment="1">
      <alignment horizontal="center" wrapText="1"/>
    </xf>
    <xf numFmtId="10" fontId="7" fillId="5" borderId="9" xfId="0" applyNumberFormat="1" applyFont="1" applyFill="1" applyBorder="1" applyAlignment="1">
      <alignment horizontal="center" wrapText="1"/>
    </xf>
    <xf numFmtId="10" fontId="7" fillId="7" borderId="9" xfId="0" applyNumberFormat="1" applyFont="1" applyFill="1" applyBorder="1" applyAlignment="1">
      <alignment horizontal="center" wrapText="1"/>
    </xf>
    <xf numFmtId="10" fontId="7" fillId="7" borderId="11" xfId="0" applyNumberFormat="1" applyFont="1" applyFill="1" applyBorder="1" applyAlignment="1">
      <alignment horizontal="center" wrapText="1"/>
    </xf>
    <xf numFmtId="167" fontId="8" fillId="0" borderId="24" xfId="0" applyNumberFormat="1" applyFont="1" applyBorder="1" applyAlignment="1">
      <alignment horizontal="right" vertical="top" indent="1" shrinkToFi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10" fontId="7" fillId="5" borderId="11" xfId="2" applyNumberFormat="1" applyFont="1" applyFill="1" applyBorder="1" applyAlignment="1" applyProtection="1">
      <alignment horizontal="center" wrapText="1"/>
    </xf>
    <xf numFmtId="2" fontId="5" fillId="0" borderId="9" xfId="0" applyNumberFormat="1" applyFont="1" applyBorder="1" applyAlignment="1">
      <alignment horizontal="center" vertical="top" wrapText="1"/>
    </xf>
    <xf numFmtId="2" fontId="9" fillId="0" borderId="4" xfId="0" applyNumberFormat="1" applyFont="1" applyBorder="1" applyAlignment="1">
      <alignment horizontal="center" wrapText="1"/>
    </xf>
    <xf numFmtId="0" fontId="4" fillId="0" borderId="24" xfId="0" applyFont="1" applyBorder="1" applyAlignment="1">
      <alignment horizontal="right" vertical="top" wrapText="1" indent="1"/>
    </xf>
    <xf numFmtId="2" fontId="5" fillId="0" borderId="6" xfId="0" applyNumberFormat="1" applyFont="1" applyBorder="1" applyAlignment="1">
      <alignment horizontal="center" vertical="top" wrapText="1"/>
    </xf>
    <xf numFmtId="2" fontId="9" fillId="0" borderId="7" xfId="0" applyNumberFormat="1" applyFont="1" applyBorder="1" applyAlignment="1">
      <alignment horizontal="center" wrapText="1"/>
    </xf>
    <xf numFmtId="2" fontId="7" fillId="5" borderId="4" xfId="0" applyNumberFormat="1" applyFont="1" applyFill="1" applyBorder="1" applyAlignment="1">
      <alignment horizontal="center" wrapText="1"/>
    </xf>
    <xf numFmtId="0" fontId="6" fillId="0" borderId="8" xfId="0" applyFont="1" applyBorder="1" applyAlignment="1">
      <alignment horizontal="left" wrapText="1"/>
    </xf>
    <xf numFmtId="0" fontId="6" fillId="0" borderId="22" xfId="0" applyFont="1" applyBorder="1" applyAlignment="1">
      <alignment horizontal="left" wrapText="1"/>
    </xf>
    <xf numFmtId="0" fontId="6" fillId="0" borderId="16" xfId="0" applyFont="1" applyBorder="1" applyAlignment="1">
      <alignment horizontal="left" wrapText="1"/>
    </xf>
    <xf numFmtId="4" fontId="7" fillId="5" borderId="4" xfId="0" applyNumberFormat="1" applyFont="1" applyFill="1" applyBorder="1" applyAlignment="1">
      <alignment horizontal="center" wrapText="1"/>
    </xf>
    <xf numFmtId="0" fontId="4" fillId="0" borderId="13" xfId="0" applyFont="1" applyBorder="1" applyAlignment="1">
      <alignment horizontal="center" vertical="center" wrapText="1"/>
    </xf>
    <xf numFmtId="10" fontId="4" fillId="0" borderId="6" xfId="0" applyNumberFormat="1" applyFont="1" applyBorder="1" applyAlignment="1">
      <alignment horizontal="center" vertical="top"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3" xfId="0" applyFont="1" applyBorder="1" applyAlignment="1">
      <alignment horizontal="center" vertical="top" wrapText="1"/>
    </xf>
    <xf numFmtId="0" fontId="4" fillId="0" borderId="9" xfId="0" applyFont="1" applyBorder="1" applyAlignment="1">
      <alignment horizontal="center" vertical="center" wrapText="1"/>
    </xf>
    <xf numFmtId="0" fontId="4" fillId="0" borderId="9" xfId="0" applyFont="1" applyBorder="1" applyAlignment="1">
      <alignment horizontal="left" vertical="center" wrapText="1" indent="7"/>
    </xf>
    <xf numFmtId="4" fontId="6" fillId="0" borderId="9" xfId="0" applyNumberFormat="1" applyFont="1" applyBorder="1" applyAlignment="1">
      <alignment horizontal="center" vertical="center" wrapText="1"/>
    </xf>
    <xf numFmtId="168" fontId="0" fillId="0" borderId="0" xfId="0" applyNumberFormat="1"/>
    <xf numFmtId="168" fontId="20" fillId="0" borderId="0" xfId="1" applyBorder="1" applyProtection="1"/>
    <xf numFmtId="0" fontId="5" fillId="0" borderId="13" xfId="0" applyFont="1" applyBorder="1" applyAlignment="1">
      <alignment horizontal="right" vertical="top" wrapText="1" indent="1"/>
    </xf>
    <xf numFmtId="0" fontId="6" fillId="0" borderId="25" xfId="0" applyFont="1" applyBorder="1" applyAlignment="1">
      <alignment horizontal="left" wrapText="1"/>
    </xf>
    <xf numFmtId="0" fontId="4" fillId="0" borderId="27" xfId="0" applyFont="1" applyBorder="1" applyAlignment="1">
      <alignment horizontal="left" vertical="top" wrapText="1"/>
    </xf>
    <xf numFmtId="0" fontId="7" fillId="9" borderId="13"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4" xfId="0" applyFont="1" applyFill="1" applyBorder="1" applyAlignment="1">
      <alignment horizontal="center" vertical="center"/>
    </xf>
    <xf numFmtId="0" fontId="6" fillId="0" borderId="13" xfId="0" applyFont="1" applyBorder="1" applyAlignment="1">
      <alignment horizontal="center" vertical="center"/>
    </xf>
    <xf numFmtId="0" fontId="6" fillId="0" borderId="9" xfId="0" applyFont="1" applyBorder="1" applyAlignment="1">
      <alignment vertical="center"/>
    </xf>
    <xf numFmtId="168" fontId="6" fillId="0" borderId="9" xfId="0" applyNumberFormat="1" applyFont="1" applyBorder="1" applyAlignment="1">
      <alignment horizontal="left" vertical="center"/>
    </xf>
    <xf numFmtId="168" fontId="6" fillId="0" borderId="4" xfId="0" applyNumberFormat="1" applyFont="1" applyBorder="1" applyAlignment="1">
      <alignment horizontal="left" vertical="center"/>
    </xf>
    <xf numFmtId="168" fontId="7" fillId="8" borderId="4" xfId="0" applyNumberFormat="1" applyFont="1" applyFill="1" applyBorder="1" applyAlignment="1">
      <alignment horizontal="center" vertical="center"/>
    </xf>
    <xf numFmtId="0" fontId="14" fillId="0" borderId="0" xfId="0" applyFont="1" applyAlignment="1">
      <alignment vertical="center"/>
    </xf>
    <xf numFmtId="0" fontId="15" fillId="0" borderId="9" xfId="0" applyFont="1" applyBorder="1" applyAlignment="1">
      <alignment horizontal="center" vertical="center"/>
    </xf>
    <xf numFmtId="0" fontId="15" fillId="10" borderId="9" xfId="0" applyFont="1" applyFill="1" applyBorder="1" applyAlignment="1">
      <alignment horizontal="center" vertical="center"/>
    </xf>
    <xf numFmtId="0" fontId="15" fillId="10" borderId="21" xfId="0" applyFont="1" applyFill="1" applyBorder="1" applyAlignment="1">
      <alignment vertical="center"/>
    </xf>
    <xf numFmtId="0" fontId="17" fillId="0" borderId="9" xfId="0" applyFont="1" applyBorder="1" applyAlignment="1">
      <alignment horizontal="center" vertical="center"/>
    </xf>
    <xf numFmtId="49" fontId="17" fillId="0" borderId="9" xfId="0" applyNumberFormat="1" applyFont="1" applyBorder="1" applyAlignment="1">
      <alignment horizontal="left" vertical="center"/>
    </xf>
    <xf numFmtId="169" fontId="17" fillId="0" borderId="9" xfId="3" applyFont="1" applyBorder="1" applyAlignment="1" applyProtection="1">
      <alignment horizontal="center" vertical="center"/>
    </xf>
    <xf numFmtId="0" fontId="18" fillId="0" borderId="9" xfId="0" applyFont="1" applyBorder="1" applyAlignment="1">
      <alignment horizontal="center"/>
    </xf>
    <xf numFmtId="9" fontId="18" fillId="0" borderId="9" xfId="0" applyNumberFormat="1" applyFont="1" applyBorder="1" applyAlignment="1">
      <alignment horizontal="center"/>
    </xf>
    <xf numFmtId="0" fontId="17" fillId="0" borderId="11" xfId="0" applyFont="1" applyBorder="1" applyAlignment="1">
      <alignment horizontal="center" vertical="center"/>
    </xf>
    <xf numFmtId="49" fontId="17" fillId="0" borderId="11" xfId="0" applyNumberFormat="1" applyFont="1" applyBorder="1" applyAlignment="1">
      <alignment horizontal="justify" vertical="center"/>
    </xf>
    <xf numFmtId="0" fontId="18" fillId="0" borderId="11" xfId="0" applyFont="1" applyBorder="1" applyAlignment="1">
      <alignment horizontal="center"/>
    </xf>
    <xf numFmtId="0" fontId="15" fillId="10" borderId="21" xfId="0" applyFont="1" applyFill="1" applyBorder="1" applyAlignment="1">
      <alignment horizontal="center" vertical="center"/>
    </xf>
    <xf numFmtId="0" fontId="17" fillId="0" borderId="9" xfId="0" applyFont="1" applyBorder="1" applyAlignment="1">
      <alignment vertical="center"/>
    </xf>
    <xf numFmtId="0" fontId="12" fillId="0" borderId="9" xfId="0" applyFont="1" applyBorder="1"/>
    <xf numFmtId="0" fontId="0" fillId="0" borderId="9" xfId="0" applyBorder="1"/>
    <xf numFmtId="10" fontId="17" fillId="0" borderId="9" xfId="0" applyNumberFormat="1" applyFont="1" applyBorder="1" applyAlignment="1">
      <alignment horizontal="center" vertical="center"/>
    </xf>
    <xf numFmtId="169" fontId="17" fillId="0" borderId="9" xfId="0" applyNumberFormat="1" applyFont="1" applyBorder="1" applyAlignment="1">
      <alignment vertical="center"/>
    </xf>
    <xf numFmtId="0" fontId="17" fillId="0" borderId="22" xfId="0" applyFont="1" applyBorder="1" applyAlignment="1">
      <alignment horizontal="center" vertical="center"/>
    </xf>
    <xf numFmtId="10" fontId="17" fillId="0" borderId="9" xfId="3" applyNumberFormat="1" applyFont="1" applyBorder="1" applyAlignment="1" applyProtection="1">
      <alignment horizontal="center" vertical="center"/>
    </xf>
    <xf numFmtId="169" fontId="17" fillId="0" borderId="9" xfId="3" applyFont="1" applyBorder="1" applyAlignment="1" applyProtection="1">
      <alignment horizontal="left" vertical="center"/>
    </xf>
    <xf numFmtId="0" fontId="17" fillId="0" borderId="9" xfId="0" applyFont="1" applyBorder="1" applyAlignment="1">
      <alignment vertical="center" wrapText="1"/>
    </xf>
    <xf numFmtId="169" fontId="17" fillId="0" borderId="9" xfId="3" applyFont="1" applyBorder="1" applyAlignment="1" applyProtection="1">
      <alignment horizontal="left" vertical="center" wrapText="1"/>
    </xf>
    <xf numFmtId="0" fontId="15" fillId="0" borderId="22" xfId="0" applyFont="1" applyBorder="1" applyAlignment="1">
      <alignment horizontal="center" vertical="center"/>
    </xf>
    <xf numFmtId="0" fontId="17" fillId="0" borderId="22" xfId="0" applyFont="1" applyBorder="1" applyAlignment="1">
      <alignment vertical="center"/>
    </xf>
    <xf numFmtId="0" fontId="17" fillId="0" borderId="21" xfId="0" applyFont="1" applyBorder="1" applyAlignment="1">
      <alignment vertical="center"/>
    </xf>
    <xf numFmtId="0" fontId="15" fillId="0" borderId="31" xfId="0" applyFont="1" applyBorder="1" applyAlignment="1">
      <alignment horizontal="center" vertical="center"/>
    </xf>
    <xf numFmtId="0" fontId="0" fillId="0" borderId="9" xfId="0" applyBorder="1" applyAlignment="1">
      <alignment horizontal="center" vertical="center"/>
    </xf>
    <xf numFmtId="169" fontId="17" fillId="0" borderId="9" xfId="3" applyFont="1" applyBorder="1" applyAlignment="1" applyProtection="1">
      <alignment horizontal="right" vertical="center"/>
    </xf>
    <xf numFmtId="0" fontId="15" fillId="10" borderId="9" xfId="0" applyFont="1" applyFill="1" applyBorder="1" applyAlignment="1">
      <alignment vertical="center"/>
    </xf>
    <xf numFmtId="10" fontId="17" fillId="0" borderId="9" xfId="3" applyNumberFormat="1" applyFont="1" applyBorder="1" applyAlignment="1" applyProtection="1">
      <alignment horizontal="left" wrapText="1"/>
    </xf>
    <xf numFmtId="2" fontId="19" fillId="0" borderId="0" xfId="0" applyNumberFormat="1" applyFont="1" applyAlignment="1">
      <alignment vertical="center"/>
    </xf>
    <xf numFmtId="0" fontId="15" fillId="0" borderId="9" xfId="0" applyFont="1" applyBorder="1" applyAlignment="1">
      <alignment vertical="center"/>
    </xf>
    <xf numFmtId="169" fontId="15" fillId="0" borderId="9" xfId="0" applyNumberFormat="1" applyFont="1" applyBorder="1" applyAlignment="1">
      <alignment vertical="center"/>
    </xf>
    <xf numFmtId="0" fontId="18" fillId="0" borderId="9" xfId="0" applyFont="1" applyBorder="1" applyAlignment="1">
      <alignment wrapText="1"/>
    </xf>
    <xf numFmtId="10" fontId="15" fillId="0" borderId="9" xfId="3" applyNumberFormat="1" applyFont="1" applyBorder="1" applyAlignment="1" applyProtection="1">
      <alignment horizontal="center" vertical="center"/>
    </xf>
    <xf numFmtId="169" fontId="15" fillId="0" borderId="9" xfId="3" applyFont="1" applyBorder="1" applyAlignment="1" applyProtection="1">
      <alignment horizontal="right" vertical="center"/>
    </xf>
    <xf numFmtId="169" fontId="17" fillId="0" borderId="9" xfId="0" applyNumberFormat="1" applyFont="1" applyBorder="1" applyAlignment="1">
      <alignment horizontal="center" vertical="center"/>
    </xf>
    <xf numFmtId="0" fontId="7" fillId="9" borderId="4" xfId="0" applyFont="1" applyFill="1" applyBorder="1" applyAlignment="1">
      <alignment horizontal="center" vertical="center" wrapText="1"/>
    </xf>
    <xf numFmtId="1" fontId="6" fillId="0" borderId="4" xfId="0" applyNumberFormat="1" applyFont="1" applyBorder="1" applyAlignment="1">
      <alignment horizontal="center" vertical="center"/>
    </xf>
    <xf numFmtId="168" fontId="6" fillId="0" borderId="4" xfId="1" applyFont="1" applyBorder="1" applyAlignment="1" applyProtection="1">
      <alignment horizontal="center" vertical="center"/>
    </xf>
    <xf numFmtId="168" fontId="6" fillId="0" borderId="9" xfId="1" applyFont="1" applyBorder="1" applyAlignment="1" applyProtection="1">
      <alignment horizontal="left" vertical="center"/>
    </xf>
    <xf numFmtId="0" fontId="6" fillId="0" borderId="13" xfId="0" applyFont="1" applyBorder="1" applyAlignment="1">
      <alignment vertical="center"/>
    </xf>
    <xf numFmtId="0" fontId="6" fillId="0" borderId="13" xfId="0" applyFont="1" applyBorder="1" applyAlignment="1">
      <alignment vertical="center" wrapText="1"/>
    </xf>
    <xf numFmtId="168" fontId="7" fillId="8" borderId="28" xfId="0" applyNumberFormat="1" applyFont="1" applyFill="1" applyBorder="1" applyAlignment="1">
      <alignment horizontal="center" vertical="center"/>
    </xf>
    <xf numFmtId="4" fontId="7" fillId="5" borderId="33" xfId="0" applyNumberFormat="1" applyFont="1" applyFill="1" applyBorder="1" applyAlignment="1">
      <alignment horizontal="center" wrapText="1"/>
    </xf>
    <xf numFmtId="0" fontId="5" fillId="0" borderId="21" xfId="0" applyFont="1" applyBorder="1" applyAlignment="1">
      <alignment horizontal="center" vertical="top" wrapText="1"/>
    </xf>
    <xf numFmtId="0" fontId="4" fillId="0" borderId="21" xfId="0" applyFont="1" applyBorder="1" applyAlignment="1">
      <alignment horizontal="left" vertical="top" wrapText="1"/>
    </xf>
    <xf numFmtId="0" fontId="4" fillId="0" borderId="36" xfId="0" applyFont="1" applyBorder="1" applyAlignment="1">
      <alignment horizontal="center" vertical="top" wrapText="1"/>
    </xf>
    <xf numFmtId="10" fontId="6" fillId="0" borderId="37" xfId="2" applyNumberFormat="1" applyFont="1" applyBorder="1" applyAlignment="1" applyProtection="1">
      <alignment horizontal="center" wrapText="1"/>
    </xf>
    <xf numFmtId="2" fontId="6" fillId="0" borderId="21" xfId="0" applyNumberFormat="1" applyFont="1" applyBorder="1" applyAlignment="1">
      <alignment horizontal="center" wrapText="1"/>
    </xf>
    <xf numFmtId="2" fontId="6" fillId="6" borderId="21" xfId="0" applyNumberFormat="1" applyFont="1" applyFill="1" applyBorder="1" applyAlignment="1">
      <alignment horizontal="center" wrapText="1"/>
    </xf>
    <xf numFmtId="2" fontId="7" fillId="0" borderId="21" xfId="0" applyNumberFormat="1" applyFont="1" applyBorder="1" applyAlignment="1">
      <alignment horizontal="center" wrapText="1"/>
    </xf>
    <xf numFmtId="0" fontId="4" fillId="0" borderId="41" xfId="0" applyFont="1" applyBorder="1" applyAlignment="1">
      <alignment horizontal="center" vertical="top" wrapText="1"/>
    </xf>
    <xf numFmtId="4" fontId="7" fillId="0" borderId="32" xfId="0" applyNumberFormat="1" applyFont="1" applyBorder="1" applyAlignment="1">
      <alignment horizontal="center" wrapText="1"/>
    </xf>
    <xf numFmtId="2" fontId="6" fillId="0" borderId="16" xfId="0" applyNumberFormat="1" applyFont="1" applyBorder="1" applyAlignment="1">
      <alignment horizontal="center" wrapText="1"/>
    </xf>
    <xf numFmtId="2" fontId="7" fillId="5" borderId="32" xfId="0" applyNumberFormat="1" applyFont="1" applyFill="1" applyBorder="1" applyAlignment="1">
      <alignment horizontal="center" wrapText="1"/>
    </xf>
    <xf numFmtId="10" fontId="6" fillId="0" borderId="37" xfId="0" applyNumberFormat="1" applyFont="1" applyBorder="1" applyAlignment="1">
      <alignment horizontal="center" wrapText="1"/>
    </xf>
    <xf numFmtId="2" fontId="6" fillId="0" borderId="37" xfId="0" applyNumberFormat="1" applyFont="1" applyBorder="1" applyAlignment="1">
      <alignment horizontal="center" wrapText="1"/>
    </xf>
    <xf numFmtId="0" fontId="4" fillId="5" borderId="32" xfId="0" applyFont="1" applyFill="1" applyBorder="1" applyAlignment="1">
      <alignment horizontal="center" vertical="top" wrapText="1"/>
    </xf>
    <xf numFmtId="0" fontId="4" fillId="0" borderId="26" xfId="0" applyFont="1" applyBorder="1" applyAlignment="1">
      <alignment horizontal="left" vertical="center" wrapText="1"/>
    </xf>
    <xf numFmtId="0" fontId="4" fillId="0" borderId="17" xfId="0" applyFont="1" applyBorder="1" applyAlignment="1">
      <alignment horizontal="center" vertical="top" wrapText="1" indent="1"/>
    </xf>
    <xf numFmtId="0" fontId="17" fillId="0" borderId="9" xfId="0" applyFont="1" applyBorder="1" applyAlignment="1">
      <alignment horizontal="center" vertical="center" wrapText="1"/>
    </xf>
    <xf numFmtId="169" fontId="21" fillId="0" borderId="9" xfId="3" applyFont="1" applyBorder="1" applyAlignment="1" applyProtection="1">
      <alignment horizontal="left" vertical="center" wrapText="1"/>
    </xf>
    <xf numFmtId="0" fontId="17" fillId="11" borderId="9" xfId="0" applyFont="1" applyFill="1" applyBorder="1" applyAlignment="1">
      <alignment vertical="center"/>
    </xf>
    <xf numFmtId="0" fontId="22" fillId="0" borderId="33" xfId="0" applyFont="1" applyBorder="1" applyAlignment="1">
      <alignment horizontal="center"/>
    </xf>
    <xf numFmtId="169" fontId="17" fillId="0" borderId="9" xfId="3" applyFont="1" applyBorder="1" applyAlignment="1" applyProtection="1">
      <alignment horizontal="center" vertical="center" wrapText="1"/>
    </xf>
    <xf numFmtId="0" fontId="6" fillId="0" borderId="9" xfId="0" applyFont="1" applyBorder="1" applyAlignment="1">
      <alignment vertical="center" wrapText="1"/>
    </xf>
    <xf numFmtId="0" fontId="24" fillId="0" borderId="33" xfId="0" applyFont="1" applyBorder="1" applyAlignment="1">
      <alignment horizontal="center" vertical="center"/>
    </xf>
    <xf numFmtId="0" fontId="24" fillId="0" borderId="33" xfId="0" applyFont="1" applyBorder="1" applyAlignment="1">
      <alignment horizontal="left" vertical="center"/>
    </xf>
    <xf numFmtId="10" fontId="24" fillId="0" borderId="33" xfId="0" applyNumberFormat="1" applyFont="1" applyBorder="1" applyAlignment="1">
      <alignment horizontal="center" vertical="center"/>
    </xf>
    <xf numFmtId="2" fontId="24" fillId="0" borderId="33" xfId="0" applyNumberFormat="1" applyFont="1" applyBorder="1" applyAlignment="1">
      <alignment horizontal="left" vertical="center" wrapText="1"/>
    </xf>
    <xf numFmtId="0" fontId="24" fillId="0" borderId="0" xfId="0" applyFont="1" applyAlignment="1">
      <alignment vertical="center"/>
    </xf>
    <xf numFmtId="0" fontId="24" fillId="0" borderId="33" xfId="0" applyFont="1" applyBorder="1" applyAlignment="1">
      <alignment horizontal="left" vertical="center" wrapText="1"/>
    </xf>
    <xf numFmtId="2" fontId="24" fillId="0" borderId="0" xfId="0" applyNumberFormat="1" applyFont="1" applyAlignment="1">
      <alignment vertical="center"/>
    </xf>
    <xf numFmtId="0" fontId="24" fillId="13" borderId="33" xfId="0" applyFont="1" applyFill="1" applyBorder="1" applyAlignment="1">
      <alignment horizontal="center" vertical="center"/>
    </xf>
    <xf numFmtId="2" fontId="24" fillId="0" borderId="33" xfId="0" applyNumberFormat="1" applyFont="1" applyBorder="1" applyAlignment="1">
      <alignment horizontal="left" wrapText="1"/>
    </xf>
    <xf numFmtId="9" fontId="26" fillId="0" borderId="0" xfId="0" applyNumberFormat="1" applyFont="1" applyAlignment="1">
      <alignment horizontal="center" vertical="center"/>
    </xf>
    <xf numFmtId="10" fontId="24" fillId="0" borderId="33" xfId="0" applyNumberFormat="1" applyFont="1" applyBorder="1" applyAlignment="1">
      <alignment horizontal="left" vertical="center" wrapText="1"/>
    </xf>
    <xf numFmtId="2" fontId="24" fillId="0" borderId="33" xfId="0" applyNumberFormat="1" applyFont="1" applyBorder="1" applyAlignment="1">
      <alignment horizontal="left" vertical="center"/>
    </xf>
    <xf numFmtId="10" fontId="24" fillId="0" borderId="0" xfId="0" applyNumberFormat="1" applyFont="1" applyAlignment="1">
      <alignment vertical="center"/>
    </xf>
    <xf numFmtId="2" fontId="24" fillId="0" borderId="33" xfId="0" applyNumberFormat="1" applyFont="1" applyBorder="1" applyAlignment="1">
      <alignment wrapText="1"/>
    </xf>
    <xf numFmtId="2" fontId="24" fillId="0" borderId="0" xfId="0" applyNumberFormat="1" applyFont="1" applyAlignment="1">
      <alignment horizontal="center" vertical="center"/>
    </xf>
    <xf numFmtId="170" fontId="24" fillId="0" borderId="0" xfId="0" applyNumberFormat="1" applyFont="1" applyAlignment="1">
      <alignment vertical="center"/>
    </xf>
    <xf numFmtId="10" fontId="24" fillId="13" borderId="33" xfId="0" applyNumberFormat="1" applyFont="1" applyFill="1" applyBorder="1" applyAlignment="1">
      <alignment horizontal="center" vertical="center"/>
    </xf>
    <xf numFmtId="171" fontId="24" fillId="0" borderId="0" xfId="0" applyNumberFormat="1" applyFont="1" applyAlignment="1">
      <alignment vertical="center"/>
    </xf>
    <xf numFmtId="0" fontId="29" fillId="0" borderId="0" xfId="0" applyFont="1" applyAlignment="1">
      <alignment vertical="center"/>
    </xf>
    <xf numFmtId="1" fontId="30" fillId="15" borderId="42" xfId="0" applyNumberFormat="1" applyFont="1" applyFill="1" applyBorder="1" applyAlignment="1">
      <alignment horizontal="center" vertical="center"/>
    </xf>
    <xf numFmtId="170" fontId="29" fillId="0" borderId="43" xfId="0" applyNumberFormat="1" applyFont="1" applyBorder="1" applyAlignment="1">
      <alignment vertical="center"/>
    </xf>
    <xf numFmtId="0" fontId="29" fillId="0" borderId="46" xfId="0" applyFont="1" applyBorder="1" applyAlignment="1">
      <alignment vertical="center"/>
    </xf>
    <xf numFmtId="0" fontId="0" fillId="0" borderId="13" xfId="0" applyBorder="1"/>
    <xf numFmtId="0" fontId="0" fillId="0" borderId="4" xfId="0" applyBorder="1"/>
    <xf numFmtId="0" fontId="34" fillId="0" borderId="50" xfId="0" applyFont="1" applyBorder="1"/>
    <xf numFmtId="0" fontId="34" fillId="0" borderId="47" xfId="0" applyFont="1" applyBorder="1"/>
    <xf numFmtId="0" fontId="0" fillId="0" borderId="24" xfId="0" applyBorder="1"/>
    <xf numFmtId="0" fontId="0" fillId="0" borderId="6" xfId="0" applyBorder="1"/>
    <xf numFmtId="0" fontId="0" fillId="0" borderId="7" xfId="0" applyBorder="1"/>
    <xf numFmtId="0" fontId="0" fillId="0" borderId="17" xfId="0" applyBorder="1"/>
    <xf numFmtId="0" fontId="0" fillId="0" borderId="11" xfId="0" applyBorder="1"/>
    <xf numFmtId="0" fontId="0" fillId="0" borderId="12" xfId="0" applyBorder="1"/>
    <xf numFmtId="0" fontId="0" fillId="0" borderId="51" xfId="0" applyBorder="1"/>
    <xf numFmtId="0" fontId="0" fillId="0" borderId="52" xfId="0" applyBorder="1"/>
    <xf numFmtId="0" fontId="34" fillId="0" borderId="52" xfId="0" applyFont="1" applyBorder="1"/>
    <xf numFmtId="0" fontId="34" fillId="0" borderId="53" xfId="0" applyFont="1" applyBorder="1"/>
    <xf numFmtId="2" fontId="5" fillId="12" borderId="4" xfId="0" applyNumberFormat="1" applyFont="1" applyFill="1" applyBorder="1" applyAlignment="1">
      <alignment horizontal="center" vertical="top" wrapText="1"/>
    </xf>
    <xf numFmtId="4" fontId="5" fillId="12" borderId="4" xfId="0" applyNumberFormat="1" applyFont="1" applyFill="1" applyBorder="1" applyAlignment="1">
      <alignment horizontal="center" vertical="top" wrapText="1"/>
    </xf>
    <xf numFmtId="2" fontId="6" fillId="12" borderId="12" xfId="0" applyNumberFormat="1" applyFont="1" applyFill="1" applyBorder="1" applyAlignment="1">
      <alignment horizontal="center" wrapText="1"/>
    </xf>
    <xf numFmtId="2" fontId="6" fillId="0" borderId="62" xfId="0" applyNumberFormat="1" applyFont="1" applyBorder="1" applyAlignment="1">
      <alignment horizontal="center" wrapText="1"/>
    </xf>
    <xf numFmtId="0" fontId="6" fillId="0" borderId="37" xfId="0" applyFont="1" applyBorder="1" applyAlignment="1">
      <alignment horizontal="left" vertical="center" wrapText="1"/>
    </xf>
    <xf numFmtId="4" fontId="7" fillId="0" borderId="40" xfId="0" applyNumberFormat="1" applyFont="1" applyBorder="1" applyAlignment="1">
      <alignment horizontal="center" wrapText="1"/>
    </xf>
    <xf numFmtId="10" fontId="6" fillId="0" borderId="21" xfId="0" applyNumberFormat="1" applyFont="1" applyBorder="1" applyAlignment="1">
      <alignment horizontal="center" wrapText="1"/>
    </xf>
    <xf numFmtId="10" fontId="6" fillId="0" borderId="41" xfId="0" applyNumberFormat="1" applyFont="1" applyBorder="1" applyAlignment="1">
      <alignment horizontal="center" wrapText="1"/>
    </xf>
    <xf numFmtId="10" fontId="7" fillId="0" borderId="21" xfId="0" applyNumberFormat="1" applyFont="1" applyBorder="1" applyAlignment="1">
      <alignment horizontal="center" wrapText="1"/>
    </xf>
    <xf numFmtId="0" fontId="4" fillId="0" borderId="36" xfId="0" applyFont="1" applyBorder="1" applyAlignment="1">
      <alignment horizontal="left" vertical="top" wrapText="1" indent="5"/>
    </xf>
    <xf numFmtId="4" fontId="6" fillId="0" borderId="37" xfId="0" applyNumberFormat="1" applyFont="1" applyBorder="1" applyAlignment="1">
      <alignment horizontal="center" wrapText="1"/>
    </xf>
    <xf numFmtId="4" fontId="6" fillId="0" borderId="38" xfId="0" applyNumberFormat="1" applyFont="1" applyBorder="1" applyAlignment="1">
      <alignment horizontal="center" wrapText="1"/>
    </xf>
    <xf numFmtId="2" fontId="6" fillId="0" borderId="64" xfId="0" applyNumberFormat="1" applyFont="1" applyBorder="1" applyAlignment="1">
      <alignment horizontal="center" wrapText="1"/>
    </xf>
    <xf numFmtId="2" fontId="6" fillId="0" borderId="39" xfId="0" applyNumberFormat="1" applyFont="1" applyBorder="1" applyAlignment="1">
      <alignment horizontal="center" wrapText="1"/>
    </xf>
    <xf numFmtId="2" fontId="6" fillId="12" borderId="37" xfId="0" applyNumberFormat="1" applyFont="1" applyFill="1" applyBorder="1" applyAlignment="1">
      <alignment horizontal="center" wrapText="1"/>
    </xf>
    <xf numFmtId="4" fontId="7" fillId="5" borderId="37" xfId="0" applyNumberFormat="1" applyFont="1" applyFill="1" applyBorder="1" applyAlignment="1">
      <alignment horizontal="center" wrapText="1"/>
    </xf>
    <xf numFmtId="10" fontId="7" fillId="5" borderId="65" xfId="2" applyNumberFormat="1" applyFont="1" applyFill="1" applyBorder="1" applyAlignment="1" applyProtection="1">
      <alignment horizontal="center" wrapText="1"/>
    </xf>
    <xf numFmtId="2" fontId="7" fillId="6" borderId="61" xfId="0" applyNumberFormat="1" applyFont="1" applyFill="1" applyBorder="1" applyAlignment="1">
      <alignment horizontal="center" wrapText="1"/>
    </xf>
    <xf numFmtId="0" fontId="4" fillId="0" borderId="17" xfId="0" applyFont="1" applyBorder="1" applyAlignment="1">
      <alignment horizontal="center" vertical="center" wrapText="1"/>
    </xf>
    <xf numFmtId="2" fontId="6" fillId="0" borderId="18" xfId="0" applyNumberFormat="1" applyFont="1" applyBorder="1" applyAlignment="1">
      <alignment horizontal="center" wrapText="1"/>
    </xf>
    <xf numFmtId="0" fontId="4" fillId="0" borderId="73" xfId="0" applyFont="1" applyBorder="1" applyAlignment="1">
      <alignment horizontal="center" vertical="top" wrapText="1"/>
    </xf>
    <xf numFmtId="0" fontId="4" fillId="0" borderId="68" xfId="0" applyFont="1" applyBorder="1" applyAlignment="1">
      <alignment horizontal="right" vertical="top" wrapText="1" indent="1"/>
    </xf>
    <xf numFmtId="0" fontId="4" fillId="0" borderId="75" xfId="0" applyFont="1" applyBorder="1" applyAlignment="1">
      <alignment horizontal="center" vertical="top" wrapText="1"/>
    </xf>
    <xf numFmtId="168" fontId="7" fillId="17" borderId="4" xfId="0" applyNumberFormat="1" applyFont="1" applyFill="1" applyBorder="1" applyAlignment="1">
      <alignment horizontal="center" vertical="center"/>
    </xf>
    <xf numFmtId="168" fontId="7" fillId="17" borderId="28" xfId="0" applyNumberFormat="1" applyFont="1" applyFill="1" applyBorder="1" applyAlignment="1">
      <alignment horizontal="center" vertical="center"/>
    </xf>
    <xf numFmtId="167" fontId="8" fillId="0" borderId="72" xfId="0" applyNumberFormat="1" applyFont="1" applyBorder="1" applyAlignment="1">
      <alignment horizontal="right" vertical="top" indent="1" shrinkToFit="1"/>
    </xf>
    <xf numFmtId="2" fontId="6" fillId="0" borderId="77" xfId="0" applyNumberFormat="1" applyFont="1" applyBorder="1" applyAlignment="1">
      <alignment horizontal="center" wrapText="1"/>
    </xf>
    <xf numFmtId="0" fontId="4" fillId="0" borderId="68" xfId="0" applyFont="1" applyBorder="1" applyAlignment="1">
      <alignment horizontal="right" vertical="center" wrapText="1" indent="1"/>
    </xf>
    <xf numFmtId="10" fontId="7" fillId="5" borderId="76" xfId="0" applyNumberFormat="1" applyFont="1" applyFill="1" applyBorder="1" applyAlignment="1">
      <alignment horizontal="center" wrapText="1"/>
    </xf>
    <xf numFmtId="2" fontId="7" fillId="6" borderId="71" xfId="0" applyNumberFormat="1" applyFont="1" applyFill="1" applyBorder="1" applyAlignment="1">
      <alignment horizontal="center" wrapText="1"/>
    </xf>
    <xf numFmtId="0" fontId="7" fillId="12" borderId="0" xfId="0" applyFont="1" applyFill="1" applyAlignment="1">
      <alignment horizontal="center" vertical="center"/>
    </xf>
    <xf numFmtId="168" fontId="7" fillId="12" borderId="0" xfId="0" applyNumberFormat="1" applyFont="1" applyFill="1" applyAlignment="1">
      <alignment horizontal="center" vertical="center"/>
    </xf>
    <xf numFmtId="168" fontId="7" fillId="18" borderId="4" xfId="0" applyNumberFormat="1" applyFont="1" applyFill="1" applyBorder="1" applyAlignment="1">
      <alignment horizontal="center" vertical="center"/>
    </xf>
    <xf numFmtId="168" fontId="7" fillId="18" borderId="28" xfId="0" applyNumberFormat="1" applyFont="1" applyFill="1" applyBorder="1" applyAlignment="1">
      <alignment horizontal="center" vertical="center"/>
    </xf>
    <xf numFmtId="0" fontId="34" fillId="19" borderId="48" xfId="0" applyFont="1" applyFill="1" applyBorder="1" applyAlignment="1">
      <alignment horizontal="center" vertical="center" wrapText="1"/>
    </xf>
    <xf numFmtId="0" fontId="34" fillId="19" borderId="49" xfId="0" applyFont="1" applyFill="1" applyBorder="1" applyAlignment="1">
      <alignment horizontal="center" vertical="center"/>
    </xf>
    <xf numFmtId="0" fontId="34" fillId="19" borderId="51" xfId="0" applyFont="1" applyFill="1" applyBorder="1" applyAlignment="1">
      <alignment horizontal="center" vertical="center" wrapText="1"/>
    </xf>
    <xf numFmtId="0" fontId="34" fillId="19" borderId="52" xfId="0" applyFont="1" applyFill="1" applyBorder="1" applyAlignment="1">
      <alignment horizontal="center" vertical="center" wrapText="1"/>
    </xf>
    <xf numFmtId="0" fontId="34" fillId="19" borderId="53" xfId="0" applyFont="1" applyFill="1" applyBorder="1" applyAlignment="1">
      <alignment horizontal="center" vertical="center" wrapText="1"/>
    </xf>
    <xf numFmtId="173" fontId="0" fillId="0" borderId="0" xfId="0" applyNumberFormat="1"/>
    <xf numFmtId="174" fontId="6" fillId="0" borderId="38" xfId="2" applyNumberFormat="1" applyFont="1" applyBorder="1" applyAlignment="1" applyProtection="1">
      <alignment horizontal="center" wrapText="1"/>
    </xf>
    <xf numFmtId="10" fontId="37" fillId="0" borderId="37" xfId="2" applyNumberFormat="1" applyFont="1" applyBorder="1" applyAlignment="1" applyProtection="1">
      <alignment horizontal="center" wrapText="1"/>
    </xf>
    <xf numFmtId="0" fontId="28" fillId="0" borderId="79" xfId="4" applyBorder="1"/>
    <xf numFmtId="0" fontId="28" fillId="0" borderId="80" xfId="4" applyBorder="1"/>
    <xf numFmtId="0" fontId="28" fillId="0" borderId="2" xfId="4" applyBorder="1"/>
    <xf numFmtId="0" fontId="28" fillId="0" borderId="0" xfId="5"/>
    <xf numFmtId="0" fontId="38" fillId="0" borderId="82" xfId="6" applyFont="1" applyBorder="1"/>
    <xf numFmtId="0" fontId="38" fillId="0" borderId="27" xfId="6" applyFont="1" applyBorder="1"/>
    <xf numFmtId="0" fontId="38" fillId="0" borderId="83" xfId="6" applyFont="1" applyBorder="1"/>
    <xf numFmtId="0" fontId="38" fillId="20" borderId="8" xfId="6" applyFont="1" applyFill="1" applyBorder="1"/>
    <xf numFmtId="0" fontId="38" fillId="20" borderId="16" xfId="6" applyFont="1" applyFill="1" applyBorder="1"/>
    <xf numFmtId="0" fontId="38" fillId="19" borderId="13" xfId="6" applyFont="1" applyFill="1" applyBorder="1" applyAlignment="1">
      <alignment horizontal="center" vertical="center"/>
    </xf>
    <xf numFmtId="0" fontId="38" fillId="19" borderId="9" xfId="6" applyFont="1" applyFill="1" applyBorder="1" applyAlignment="1">
      <alignment horizontal="center" vertical="center"/>
    </xf>
    <xf numFmtId="0" fontId="38" fillId="19" borderId="4" xfId="6" applyFont="1" applyFill="1" applyBorder="1" applyAlignment="1">
      <alignment horizontal="center" vertical="center"/>
    </xf>
    <xf numFmtId="0" fontId="38" fillId="19" borderId="13" xfId="6" applyFont="1" applyFill="1" applyBorder="1" applyAlignment="1">
      <alignment horizontal="center"/>
    </xf>
    <xf numFmtId="0" fontId="38" fillId="19" borderId="9" xfId="6" applyFont="1" applyFill="1" applyBorder="1" applyAlignment="1">
      <alignment horizontal="center"/>
    </xf>
    <xf numFmtId="0" fontId="38" fillId="19" borderId="4" xfId="6" applyFont="1" applyFill="1" applyBorder="1" applyAlignment="1">
      <alignment horizontal="center"/>
    </xf>
    <xf numFmtId="17" fontId="1" fillId="0" borderId="13" xfId="6" applyNumberFormat="1" applyBorder="1" applyAlignment="1">
      <alignment horizontal="center"/>
    </xf>
    <xf numFmtId="44" fontId="28" fillId="0" borderId="9" xfId="7" applyBorder="1" applyAlignment="1" applyProtection="1">
      <alignment horizontal="center" vertical="center"/>
      <protection locked="0"/>
    </xf>
    <xf numFmtId="44" fontId="0" fillId="0" borderId="9" xfId="8" applyFont="1" applyBorder="1" applyAlignment="1">
      <alignment horizontal="center"/>
    </xf>
    <xf numFmtId="44" fontId="28" fillId="0" borderId="9" xfId="8" applyFont="1" applyFill="1" applyBorder="1" applyAlignment="1">
      <alignment horizontal="center"/>
    </xf>
    <xf numFmtId="10" fontId="0" fillId="0" borderId="4" xfId="9" applyNumberFormat="1" applyFont="1" applyBorder="1" applyAlignment="1">
      <alignment horizontal="center"/>
    </xf>
    <xf numFmtId="44" fontId="28" fillId="0" borderId="22" xfId="7" applyBorder="1" applyAlignment="1" applyProtection="1">
      <alignment horizontal="center" vertical="center"/>
      <protection locked="0"/>
    </xf>
    <xf numFmtId="44" fontId="0" fillId="0" borderId="22" xfId="8" applyFont="1" applyBorder="1" applyAlignment="1">
      <alignment horizontal="center"/>
    </xf>
    <xf numFmtId="44" fontId="28" fillId="0" borderId="22" xfId="8" applyFont="1" applyFill="1" applyBorder="1" applyAlignment="1">
      <alignment horizontal="center"/>
    </xf>
    <xf numFmtId="44" fontId="0" fillId="0" borderId="23" xfId="8" applyFont="1" applyBorder="1" applyAlignment="1">
      <alignment horizontal="center"/>
    </xf>
    <xf numFmtId="10" fontId="38" fillId="20" borderId="4" xfId="6" applyNumberFormat="1" applyFont="1" applyFill="1" applyBorder="1" applyAlignment="1">
      <alignment horizontal="center" vertical="center"/>
    </xf>
    <xf numFmtId="0" fontId="38" fillId="19" borderId="13" xfId="6" applyFont="1" applyFill="1" applyBorder="1"/>
    <xf numFmtId="0" fontId="38" fillId="19" borderId="4" xfId="6" applyFont="1" applyFill="1" applyBorder="1"/>
    <xf numFmtId="0" fontId="28" fillId="0" borderId="0" xfId="4"/>
    <xf numFmtId="0" fontId="0" fillId="11" borderId="25" xfId="0" applyFill="1" applyBorder="1"/>
    <xf numFmtId="0" fontId="0" fillId="11" borderId="28" xfId="0" applyFill="1" applyBorder="1"/>
    <xf numFmtId="168" fontId="20" fillId="0" borderId="0" xfId="1"/>
    <xf numFmtId="43" fontId="0" fillId="0" borderId="0" xfId="0" applyNumberFormat="1"/>
    <xf numFmtId="0" fontId="35" fillId="18" borderId="54" xfId="0" applyFont="1" applyFill="1" applyBorder="1" applyAlignment="1">
      <alignment horizontal="center" vertical="center" wrapText="1"/>
    </xf>
    <xf numFmtId="0" fontId="35" fillId="18" borderId="35" xfId="0" applyFont="1" applyFill="1" applyBorder="1" applyAlignment="1">
      <alignment horizontal="center" vertical="center" wrapText="1"/>
    </xf>
    <xf numFmtId="0" fontId="35" fillId="18" borderId="85" xfId="0" applyFont="1" applyFill="1" applyBorder="1" applyAlignment="1">
      <alignment horizontal="center" vertical="center" wrapText="1"/>
    </xf>
    <xf numFmtId="0" fontId="35" fillId="18" borderId="55" xfId="0" applyFont="1" applyFill="1" applyBorder="1" applyAlignment="1">
      <alignment horizontal="center" vertical="center" wrapText="1"/>
    </xf>
    <xf numFmtId="0" fontId="35" fillId="16" borderId="33" xfId="0" applyFont="1" applyFill="1" applyBorder="1" applyAlignment="1">
      <alignment horizontal="center" vertical="center" wrapText="1"/>
    </xf>
    <xf numFmtId="1" fontId="31" fillId="0" borderId="33" xfId="0" applyNumberFormat="1" applyFont="1" applyBorder="1" applyAlignment="1">
      <alignment horizontal="center" vertical="center"/>
    </xf>
    <xf numFmtId="172" fontId="31" fillId="0" borderId="33" xfId="0" applyNumberFormat="1" applyFont="1" applyBorder="1" applyAlignment="1">
      <alignment horizontal="center" vertical="center" wrapText="1"/>
    </xf>
    <xf numFmtId="172" fontId="31" fillId="21" borderId="86" xfId="0" applyNumberFormat="1" applyFont="1" applyFill="1" applyBorder="1" applyAlignment="1">
      <alignment horizontal="center" vertical="center" wrapText="1"/>
    </xf>
    <xf numFmtId="1" fontId="32" fillId="0" borderId="78" xfId="0" applyNumberFormat="1" applyFont="1" applyBorder="1" applyAlignment="1">
      <alignment horizontal="center" vertical="center"/>
    </xf>
    <xf numFmtId="172" fontId="33" fillId="0" borderId="78" xfId="0" applyNumberFormat="1" applyFont="1" applyBorder="1" applyAlignment="1">
      <alignment horizontal="center" vertical="center" wrapText="1"/>
    </xf>
    <xf numFmtId="172" fontId="33" fillId="21" borderId="87" xfId="0" applyNumberFormat="1" applyFont="1" applyFill="1" applyBorder="1" applyAlignment="1">
      <alignment horizontal="center" vertical="center" wrapText="1"/>
    </xf>
    <xf numFmtId="0" fontId="27" fillId="14" borderId="56" xfId="0" applyFont="1" applyFill="1" applyBorder="1" applyAlignment="1">
      <alignment horizontal="center" vertical="center"/>
    </xf>
    <xf numFmtId="0" fontId="28" fillId="0" borderId="57" xfId="0" applyFont="1" applyBorder="1"/>
    <xf numFmtId="0" fontId="28" fillId="0" borderId="84" xfId="0" applyFont="1" applyBorder="1"/>
    <xf numFmtId="0" fontId="28" fillId="0" borderId="58" xfId="0" applyFont="1" applyBorder="1"/>
    <xf numFmtId="0" fontId="27" fillId="15" borderId="44" xfId="0" applyFont="1" applyFill="1" applyBorder="1" applyAlignment="1">
      <alignment horizontal="center" vertical="center" wrapText="1"/>
    </xf>
    <xf numFmtId="0" fontId="36" fillId="0" borderId="45" xfId="0" applyFont="1" applyBorder="1" applyAlignment="1">
      <alignment vertical="center"/>
    </xf>
    <xf numFmtId="0" fontId="36" fillId="0" borderId="78" xfId="0" applyFont="1" applyBorder="1" applyAlignment="1">
      <alignment vertical="center"/>
    </xf>
    <xf numFmtId="0" fontId="12" fillId="18" borderId="59" xfId="0" applyFont="1" applyFill="1" applyBorder="1" applyAlignment="1">
      <alignment horizontal="center"/>
    </xf>
    <xf numFmtId="0" fontId="12" fillId="18" borderId="60" xfId="0" applyFont="1" applyFill="1" applyBorder="1" applyAlignment="1">
      <alignment horizontal="center"/>
    </xf>
    <xf numFmtId="0" fontId="12" fillId="18" borderId="61" xfId="0" applyFont="1" applyFill="1" applyBorder="1" applyAlignment="1">
      <alignment horizontal="center"/>
    </xf>
    <xf numFmtId="0" fontId="5" fillId="0" borderId="11" xfId="0" applyFont="1" applyBorder="1" applyAlignment="1">
      <alignment horizontal="left" vertical="top" wrapText="1"/>
    </xf>
    <xf numFmtId="0" fontId="5" fillId="0" borderId="9" xfId="0" applyFont="1" applyBorder="1" applyAlignment="1">
      <alignment horizontal="left" vertical="top" wrapText="1"/>
    </xf>
    <xf numFmtId="0" fontId="5" fillId="0" borderId="21" xfId="0" applyFont="1" applyBorder="1" applyAlignment="1">
      <alignment horizontal="left" vertical="top" wrapText="1"/>
    </xf>
    <xf numFmtId="0" fontId="3" fillId="3" borderId="3" xfId="0" applyFont="1" applyFill="1" applyBorder="1" applyAlignment="1">
      <alignment horizontal="center" vertical="top" wrapText="1"/>
    </xf>
    <xf numFmtId="0" fontId="4" fillId="5" borderId="13" xfId="0" applyFont="1" applyFill="1" applyBorder="1" applyAlignment="1">
      <alignment horizontal="center" vertical="top" wrapText="1"/>
    </xf>
    <xf numFmtId="0" fontId="4" fillId="5" borderId="4"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0" fontId="4" fillId="4" borderId="3" xfId="0" applyFont="1" applyFill="1" applyBorder="1" applyAlignment="1">
      <alignment horizontal="center" vertical="center" wrapText="1"/>
    </xf>
    <xf numFmtId="0" fontId="5" fillId="0" borderId="6" xfId="0" applyFont="1" applyBorder="1" applyAlignment="1">
      <alignment horizontal="left" vertical="top"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9" xfId="0" applyFont="1" applyBorder="1" applyAlignment="1">
      <alignment horizontal="left" vertical="center" wrapText="1"/>
    </xf>
    <xf numFmtId="0" fontId="3" fillId="3" borderId="20" xfId="0" applyFont="1" applyFill="1" applyBorder="1" applyAlignment="1">
      <alignment horizontal="center" vertical="top" wrapText="1"/>
    </xf>
    <xf numFmtId="0" fontId="4" fillId="0" borderId="9" xfId="0" applyFont="1" applyBorder="1" applyAlignment="1">
      <alignment horizontal="center" vertical="top" wrapText="1"/>
    </xf>
    <xf numFmtId="0" fontId="4" fillId="5" borderId="17" xfId="0" applyFont="1" applyFill="1" applyBorder="1" applyAlignment="1">
      <alignment horizontal="center" vertical="top" wrapText="1"/>
    </xf>
    <xf numFmtId="0" fontId="6" fillId="0" borderId="17" xfId="0" applyFont="1" applyBorder="1" applyAlignment="1">
      <alignment horizontal="center" wrapText="1"/>
    </xf>
    <xf numFmtId="0" fontId="7" fillId="0" borderId="12" xfId="0" applyFont="1" applyBorder="1" applyAlignment="1">
      <alignment horizontal="center" wrapText="1"/>
    </xf>
    <xf numFmtId="0" fontId="3" fillId="3" borderId="19" xfId="0" applyFont="1" applyFill="1" applyBorder="1" applyAlignment="1">
      <alignment horizontal="center" vertical="top" wrapText="1"/>
    </xf>
    <xf numFmtId="0" fontId="5" fillId="7" borderId="8" xfId="0" applyFont="1" applyFill="1" applyBorder="1" applyAlignment="1">
      <alignment horizontal="left" vertical="top" wrapText="1"/>
    </xf>
    <xf numFmtId="0" fontId="5" fillId="7" borderId="22" xfId="0" applyFont="1" applyFill="1" applyBorder="1" applyAlignment="1">
      <alignment horizontal="left" vertical="top" wrapText="1"/>
    </xf>
    <xf numFmtId="0" fontId="5" fillId="7" borderId="23" xfId="0" applyFont="1" applyFill="1" applyBorder="1" applyAlignment="1">
      <alignment horizontal="left" vertical="top" wrapText="1"/>
    </xf>
    <xf numFmtId="0" fontId="4" fillId="7" borderId="8" xfId="0" applyFont="1" applyFill="1" applyBorder="1" applyAlignment="1">
      <alignment horizontal="center" vertical="top" wrapText="1"/>
    </xf>
    <xf numFmtId="0" fontId="4" fillId="7" borderId="22" xfId="0" applyFont="1" applyFill="1" applyBorder="1" applyAlignment="1">
      <alignment horizontal="center" vertical="top" wrapText="1"/>
    </xf>
    <xf numFmtId="0" fontId="4" fillId="7" borderId="23" xfId="0" applyFont="1" applyFill="1" applyBorder="1" applyAlignment="1">
      <alignment horizontal="center" vertical="top" wrapText="1"/>
    </xf>
    <xf numFmtId="0" fontId="4" fillId="7" borderId="3" xfId="0" applyFont="1" applyFill="1" applyBorder="1" applyAlignment="1">
      <alignment horizontal="center" vertical="top" wrapText="1"/>
    </xf>
    <xf numFmtId="0" fontId="4" fillId="0" borderId="6" xfId="0" applyFont="1" applyBorder="1" applyAlignment="1">
      <alignment horizontal="center" vertical="top" wrapText="1"/>
    </xf>
    <xf numFmtId="0" fontId="6" fillId="0" borderId="3" xfId="0" applyFont="1" applyBorder="1" applyAlignment="1">
      <alignment horizontal="center"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10" fillId="0" borderId="9" xfId="0" applyFont="1" applyBorder="1" applyAlignment="1">
      <alignment horizontal="left" vertical="top" wrapText="1"/>
    </xf>
    <xf numFmtId="0" fontId="5" fillId="0" borderId="21" xfId="0" applyFont="1" applyBorder="1" applyAlignment="1">
      <alignment horizontal="center" vertical="top" wrapText="1"/>
    </xf>
    <xf numFmtId="0" fontId="5" fillId="0" borderId="22" xfId="0" applyFont="1" applyBorder="1" applyAlignment="1">
      <alignment horizontal="center" vertical="top" wrapText="1"/>
    </xf>
    <xf numFmtId="0" fontId="5" fillId="0" borderId="23" xfId="0" applyFont="1" applyBorder="1" applyAlignment="1">
      <alignment horizontal="center" vertical="top" wrapText="1"/>
    </xf>
    <xf numFmtId="0" fontId="4" fillId="0" borderId="9" xfId="0" applyFont="1" applyBorder="1" applyAlignment="1">
      <alignment horizontal="left" vertical="top" wrapText="1"/>
    </xf>
    <xf numFmtId="0" fontId="10" fillId="0" borderId="0" xfId="0" applyFont="1" applyAlignment="1">
      <alignment horizontal="left" vertical="center" wrapText="1"/>
    </xf>
    <xf numFmtId="0" fontId="4" fillId="0" borderId="3" xfId="0" applyFont="1" applyBorder="1" applyAlignment="1">
      <alignment horizontal="center" vertical="top" wrapText="1"/>
    </xf>
    <xf numFmtId="0" fontId="4" fillId="0" borderId="13" xfId="0" applyFont="1" applyBorder="1" applyAlignment="1">
      <alignment horizontal="center" vertical="top" wrapText="1"/>
    </xf>
    <xf numFmtId="0" fontId="4" fillId="0" borderId="75" xfId="0" applyFont="1" applyBorder="1" applyAlignment="1">
      <alignment horizontal="left" vertical="top" wrapText="1"/>
    </xf>
    <xf numFmtId="0" fontId="5" fillId="0" borderId="11" xfId="0" applyFont="1" applyBorder="1" applyAlignment="1">
      <alignment horizontal="left" vertical="center" wrapText="1"/>
    </xf>
    <xf numFmtId="0" fontId="4" fillId="5" borderId="66" xfId="0" applyFont="1" applyFill="1" applyBorder="1" applyAlignment="1">
      <alignment horizontal="center" vertical="top" wrapText="1"/>
    </xf>
    <xf numFmtId="0" fontId="4" fillId="5" borderId="67" xfId="0" applyFont="1" applyFill="1" applyBorder="1" applyAlignment="1">
      <alignment horizontal="center" vertical="top" wrapText="1"/>
    </xf>
    <xf numFmtId="0" fontId="4" fillId="12" borderId="35" xfId="0" applyFont="1" applyFill="1" applyBorder="1" applyAlignment="1">
      <alignment horizontal="center" vertical="top" wrapText="1"/>
    </xf>
    <xf numFmtId="0" fontId="3" fillId="3" borderId="74" xfId="0" applyFont="1" applyFill="1" applyBorder="1" applyAlignment="1">
      <alignment horizontal="center" vertical="top" wrapText="1"/>
    </xf>
    <xf numFmtId="0" fontId="3" fillId="3" borderId="63" xfId="0" applyFont="1" applyFill="1" applyBorder="1" applyAlignment="1">
      <alignment horizontal="center" vertical="top" wrapText="1"/>
    </xf>
    <xf numFmtId="0" fontId="4" fillId="5" borderId="20" xfId="0" applyFont="1" applyFill="1" applyBorder="1" applyAlignment="1">
      <alignment horizontal="center" vertical="top" wrapText="1"/>
    </xf>
    <xf numFmtId="0" fontId="4" fillId="5" borderId="5" xfId="0" applyFont="1" applyFill="1" applyBorder="1" applyAlignment="1">
      <alignment horizontal="center" vertical="top" wrapText="1"/>
    </xf>
    <xf numFmtId="0" fontId="6" fillId="0" borderId="8" xfId="0" applyFont="1" applyBorder="1" applyAlignment="1">
      <alignment horizontal="center" wrapText="1"/>
    </xf>
    <xf numFmtId="0" fontId="4" fillId="5" borderId="69" xfId="0" applyFont="1" applyFill="1" applyBorder="1" applyAlignment="1">
      <alignment horizontal="center" vertical="top" wrapText="1"/>
    </xf>
    <xf numFmtId="0" fontId="4" fillId="5" borderId="70" xfId="0" applyFont="1" applyFill="1" applyBorder="1" applyAlignment="1">
      <alignment horizontal="center" vertical="top" wrapText="1"/>
    </xf>
    <xf numFmtId="0" fontId="4" fillId="7" borderId="20"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0" borderId="6" xfId="0" applyFont="1" applyBorder="1" applyAlignment="1">
      <alignment horizontal="left" vertical="top" wrapText="1"/>
    </xf>
    <xf numFmtId="0" fontId="3" fillId="3" borderId="5" xfId="0" applyFont="1" applyFill="1" applyBorder="1" applyAlignment="1">
      <alignment horizontal="center" vertical="top" wrapText="1"/>
    </xf>
    <xf numFmtId="0" fontId="5" fillId="0" borderId="34" xfId="0" applyFont="1" applyBorder="1" applyAlignment="1">
      <alignment horizontal="left" vertical="top" wrapText="1"/>
    </xf>
    <xf numFmtId="0" fontId="4" fillId="5" borderId="33" xfId="0" applyFont="1" applyFill="1" applyBorder="1" applyAlignment="1">
      <alignment horizontal="center" vertical="top" wrapText="1"/>
    </xf>
    <xf numFmtId="0" fontId="6" fillId="0" borderId="0" xfId="0" applyFont="1" applyAlignment="1">
      <alignment horizontal="center" wrapText="1"/>
    </xf>
    <xf numFmtId="0" fontId="4" fillId="5" borderId="8" xfId="0" applyFont="1" applyFill="1" applyBorder="1" applyAlignment="1">
      <alignment horizontal="center" vertical="top" wrapText="1"/>
    </xf>
    <xf numFmtId="0" fontId="3" fillId="3" borderId="10" xfId="0" applyFont="1" applyFill="1" applyBorder="1" applyAlignment="1">
      <alignment horizontal="center" vertical="top" wrapText="1"/>
    </xf>
    <xf numFmtId="0" fontId="4" fillId="0" borderId="8" xfId="0" applyFont="1" applyBorder="1" applyAlignment="1">
      <alignment horizontal="center" vertical="top" wrapText="1"/>
    </xf>
    <xf numFmtId="0" fontId="7" fillId="8" borderId="3" xfId="0" applyFont="1" applyFill="1" applyBorder="1" applyAlignment="1">
      <alignment horizontal="center" vertical="center"/>
    </xf>
    <xf numFmtId="0" fontId="7" fillId="8" borderId="30" xfId="0" applyFont="1" applyFill="1" applyBorder="1" applyAlignment="1">
      <alignment horizontal="center" vertical="center"/>
    </xf>
    <xf numFmtId="0" fontId="11" fillId="8" borderId="29" xfId="0" applyFont="1" applyFill="1" applyBorder="1" applyAlignment="1">
      <alignment horizontal="center" vertical="center"/>
    </xf>
    <xf numFmtId="0" fontId="0" fillId="0" borderId="30" xfId="0" applyBorder="1" applyAlignment="1">
      <alignment horizontal="center"/>
    </xf>
    <xf numFmtId="0" fontId="7" fillId="17" borderId="3" xfId="0" applyFont="1" applyFill="1" applyBorder="1" applyAlignment="1">
      <alignment horizontal="center" vertical="center"/>
    </xf>
    <xf numFmtId="0" fontId="7" fillId="17" borderId="30" xfId="0" applyFont="1" applyFill="1" applyBorder="1" applyAlignment="1">
      <alignment horizontal="center" vertical="center"/>
    </xf>
    <xf numFmtId="0" fontId="11" fillId="17" borderId="29" xfId="0" applyFont="1" applyFill="1" applyBorder="1" applyAlignment="1">
      <alignment horizontal="center" vertical="center"/>
    </xf>
    <xf numFmtId="0" fontId="7" fillId="18" borderId="30" xfId="0" applyFont="1" applyFill="1" applyBorder="1" applyAlignment="1">
      <alignment horizontal="center" vertical="center"/>
    </xf>
    <xf numFmtId="0" fontId="11" fillId="18" borderId="29" xfId="0" applyFont="1" applyFill="1" applyBorder="1" applyAlignment="1">
      <alignment horizontal="center" vertical="center"/>
    </xf>
    <xf numFmtId="0" fontId="7" fillId="18" borderId="3" xfId="0" applyFont="1" applyFill="1" applyBorder="1" applyAlignment="1">
      <alignment horizontal="center" vertical="center"/>
    </xf>
    <xf numFmtId="0" fontId="15" fillId="0" borderId="9" xfId="0" applyFont="1" applyBorder="1" applyAlignment="1">
      <alignment horizontal="center" vertical="center"/>
    </xf>
    <xf numFmtId="0" fontId="17" fillId="0" borderId="32" xfId="0" applyFont="1" applyBorder="1" applyAlignment="1">
      <alignment horizontal="center" vertical="center"/>
    </xf>
    <xf numFmtId="0" fontId="15" fillId="0" borderId="22" xfId="0" applyFont="1" applyBorder="1" applyAlignment="1">
      <alignment horizontal="center" vertical="center"/>
    </xf>
    <xf numFmtId="0" fontId="15" fillId="0" borderId="31" xfId="0" applyFont="1" applyBorder="1" applyAlignment="1">
      <alignment horizontal="center" vertical="center"/>
    </xf>
    <xf numFmtId="0" fontId="15" fillId="0" borderId="14" xfId="0" applyFont="1" applyBorder="1" applyAlignment="1">
      <alignment horizontal="center" vertical="center"/>
    </xf>
    <xf numFmtId="0" fontId="17" fillId="0" borderId="22" xfId="0" applyFont="1" applyBorder="1" applyAlignment="1">
      <alignment horizontal="center" vertical="center"/>
    </xf>
    <xf numFmtId="4" fontId="17" fillId="0" borderId="9" xfId="0" applyNumberFormat="1" applyFont="1" applyBorder="1" applyAlignment="1">
      <alignment horizontal="center" vertical="center"/>
    </xf>
    <xf numFmtId="0" fontId="13" fillId="7" borderId="14" xfId="0" applyFont="1" applyFill="1" applyBorder="1" applyAlignment="1">
      <alignment horizontal="center" vertical="center" wrapText="1"/>
    </xf>
    <xf numFmtId="0" fontId="16" fillId="0" borderId="0" xfId="0" applyFont="1" applyAlignment="1">
      <alignment horizontal="center" vertical="center"/>
    </xf>
    <xf numFmtId="0" fontId="17" fillId="0" borderId="9" xfId="0" applyFont="1" applyBorder="1" applyAlignment="1">
      <alignment horizontal="center" vertical="center"/>
    </xf>
    <xf numFmtId="0" fontId="15" fillId="10" borderId="9" xfId="0" applyFont="1" applyFill="1" applyBorder="1" applyAlignment="1">
      <alignment horizontal="center" vertical="center"/>
    </xf>
    <xf numFmtId="0" fontId="1" fillId="0" borderId="8" xfId="6" applyBorder="1" applyAlignment="1">
      <alignment horizontal="center"/>
    </xf>
    <xf numFmtId="0" fontId="1" fillId="0" borderId="22" xfId="6" applyBorder="1" applyAlignment="1">
      <alignment horizontal="center"/>
    </xf>
    <xf numFmtId="0" fontId="1" fillId="0" borderId="16" xfId="6" applyBorder="1" applyAlignment="1">
      <alignment horizontal="center"/>
    </xf>
    <xf numFmtId="0" fontId="38" fillId="19" borderId="9" xfId="6" applyFont="1" applyFill="1" applyBorder="1" applyAlignment="1">
      <alignment horizontal="center"/>
    </xf>
    <xf numFmtId="0" fontId="38" fillId="20" borderId="8" xfId="6" applyFont="1" applyFill="1" applyBorder="1" applyAlignment="1">
      <alignment horizontal="center" vertical="center"/>
    </xf>
    <xf numFmtId="0" fontId="38" fillId="20" borderId="22" xfId="6" applyFont="1" applyFill="1" applyBorder="1" applyAlignment="1">
      <alignment horizontal="center" vertical="center"/>
    </xf>
    <xf numFmtId="0" fontId="38" fillId="20" borderId="23" xfId="6" applyFont="1" applyFill="1" applyBorder="1" applyAlignment="1">
      <alignment horizontal="center" vertical="center"/>
    </xf>
    <xf numFmtId="0" fontId="39" fillId="20" borderId="48" xfId="6" applyFont="1" applyFill="1" applyBorder="1" applyAlignment="1">
      <alignment horizontal="center" vertical="center"/>
    </xf>
    <xf numFmtId="0" fontId="39" fillId="20" borderId="81" xfId="6" applyFont="1" applyFill="1" applyBorder="1" applyAlignment="1">
      <alignment horizontal="center" vertical="center"/>
    </xf>
    <xf numFmtId="0" fontId="39" fillId="20" borderId="49" xfId="6" applyFont="1" applyFill="1" applyBorder="1" applyAlignment="1">
      <alignment horizontal="center" vertical="center"/>
    </xf>
    <xf numFmtId="0" fontId="38" fillId="0" borderId="13" xfId="6" applyFont="1" applyBorder="1" applyAlignment="1">
      <alignment horizontal="center" vertical="center"/>
    </xf>
    <xf numFmtId="0" fontId="38" fillId="0" borderId="9" xfId="6" applyFont="1" applyBorder="1" applyAlignment="1">
      <alignment horizontal="center" vertical="center"/>
    </xf>
    <xf numFmtId="0" fontId="38" fillId="0" borderId="4" xfId="6" applyFont="1" applyBorder="1" applyAlignment="1">
      <alignment horizontal="center" vertical="center"/>
    </xf>
    <xf numFmtId="0" fontId="38" fillId="20" borderId="22" xfId="6" applyFont="1" applyFill="1" applyBorder="1" applyAlignment="1">
      <alignment horizontal="center"/>
    </xf>
    <xf numFmtId="0" fontId="40" fillId="0" borderId="8" xfId="6" applyFont="1" applyBorder="1" applyAlignment="1">
      <alignment horizontal="left" wrapText="1"/>
    </xf>
    <xf numFmtId="0" fontId="40" fillId="0" borderId="22" xfId="6" applyFont="1" applyBorder="1" applyAlignment="1">
      <alignment horizontal="left" wrapText="1"/>
    </xf>
    <xf numFmtId="0" fontId="40" fillId="0" borderId="16" xfId="6" applyFont="1" applyBorder="1" applyAlignment="1">
      <alignment horizontal="left" wrapText="1"/>
    </xf>
  </cellXfs>
  <cellStyles count="10">
    <cellStyle name="Excel Built-in Explanatory Text" xfId="3" xr:uid="{00000000-0005-0000-0000-000006000000}"/>
    <cellStyle name="Moeda" xfId="1" builtinId="4"/>
    <cellStyle name="Moeda 6 2 2 3 2 2 2 3 2 2" xfId="8" xr:uid="{E0103CB1-3D15-4D4C-9421-4A015B7D55D9}"/>
    <cellStyle name="Moeda 6 4 2" xfId="7" xr:uid="{AA9837F7-1237-43C4-8898-CFA207BB1538}"/>
    <cellStyle name="Normal" xfId="0" builtinId="0"/>
    <cellStyle name="Normal 3" xfId="5" xr:uid="{56907B06-215A-4E2E-8CF5-9987AA9230DA}"/>
    <cellStyle name="Normal 6 2 2" xfId="4" xr:uid="{1E47A8E2-9BC3-49F5-944D-2C91F3F63BC7}"/>
    <cellStyle name="Normal 9 2 2 3 2 2 2 3 2 2" xfId="6" xr:uid="{00A965D4-00E3-450D-8C56-44419EB0EECA}"/>
    <cellStyle name="Porcentagem" xfId="2" builtinId="5"/>
    <cellStyle name="Porcentagem 4 2 2 3 2 2 2 3 2 2" xfId="9" xr:uid="{9AFAB56B-6F66-48E3-BBD7-B22B5C3F168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EEAF6"/>
      <rgbColor rgb="FF660066"/>
      <rgbColor rgb="FFFF8080"/>
      <rgbColor rgb="FF0066CC"/>
      <rgbColor rgb="FFD7D7D7"/>
      <rgbColor rgb="FF000080"/>
      <rgbColor rgb="FFFF00FF"/>
      <rgbColor rgb="FFFFFF00"/>
      <rgbColor rgb="FF00FFFF"/>
      <rgbColor rgb="FF800080"/>
      <rgbColor rgb="FF800000"/>
      <rgbColor rgb="FF008080"/>
      <rgbColor rgb="FF0000FF"/>
      <rgbColor rgb="FF00CCFF"/>
      <rgbColor rgb="FFD9D9D9"/>
      <rgbColor rgb="FFD8E4BC"/>
      <rgbColor rgb="FFFFFF99"/>
      <rgbColor rgb="FF8DB4E2"/>
      <rgbColor rgb="FFFF99CC"/>
      <rgbColor rgb="FFCC99FF"/>
      <rgbColor rgb="FFD8D8D8"/>
      <rgbColor rgb="FF3366FF"/>
      <rgbColor rgb="FF33FF99"/>
      <rgbColor rgb="FF99CC00"/>
      <rgbColor rgb="FFFFCC00"/>
      <rgbColor rgb="FFFF9900"/>
      <rgbColor rgb="FFFF6600"/>
      <rgbColor rgb="FF666699"/>
      <rgbColor rgb="FFA6A6A6"/>
      <rgbColor rgb="FF17375D"/>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no%20de%202023\002%20-%20GSI%20SERVI&#199;OS%20ESPECIALIZADOS\008-CONTRATOS%20VIGENTES\STJ-%20Aux.%20de%20Biblioteca%20-%20CONTRATO%2021.2020\REAJUSTE%20DE%20VT%202023\Planilhas%20de%20REAJUSTE%20DE%20VT%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EPARTAMENTO%20COMERCIAL\f\CONFERE\Excel\Licita&#231;&#245;es\2012\Lic018-2012%20Lance%20Final%20T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âmetros_(não_excluir)"/>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oio"/>
      <sheetName val="AVISO"/>
      <sheetName val="proposta "/>
      <sheetName val="Dados Contratação"/>
      <sheetName val="Dados Proponente"/>
      <sheetName val="Insumos"/>
      <sheetName val="Tributos"/>
      <sheetName val="Brigadista - 12X36 Diurno"/>
      <sheetName val="Brigadista - 12X36 Not"/>
      <sheetName val="Brigadista Particular"/>
      <sheetName val="Chefe Brigadista"/>
      <sheetName val="Valor Global"/>
      <sheetName val="proposta_"/>
      <sheetName val="Dados_Contratação"/>
      <sheetName val="Dados_Proponente"/>
      <sheetName val="Brigadista_-_12X36_Diurno"/>
      <sheetName val="Brigadista_-_12X36_Not"/>
      <sheetName val="Brigadista_Particular"/>
      <sheetName val="Chefe_Brigadista"/>
      <sheetName val="Valor_Global"/>
    </sheetNames>
    <sheetDataSet>
      <sheetData sheetId="0">
        <row r="1">
          <cell r="A1" t="str">
            <v>Tipo de Joranda de Trabalho</v>
          </cell>
        </row>
        <row r="2">
          <cell r="A2" t="str">
            <v>Escala 12x36 horas</v>
          </cell>
        </row>
        <row r="3">
          <cell r="A3" t="str">
            <v>44 horas semanais</v>
          </cell>
        </row>
        <row r="4">
          <cell r="A4" t="str">
            <v>40 horas semanais</v>
          </cell>
        </row>
        <row r="5">
          <cell r="A5" t="str">
            <v>36 horas semanais</v>
          </cell>
        </row>
        <row r="6">
          <cell r="A6" t="str">
            <v>30 horas semanais</v>
          </cell>
        </row>
        <row r="7">
          <cell r="A7" t="str">
            <v>15 horas semanais (TQQ)</v>
          </cell>
        </row>
        <row r="8">
          <cell r="A8" t="str">
            <v>12x36 horas (1 dia/semana)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D01A6-A3B0-4AA3-B9A7-DDB2A52FA26A}">
  <sheetPr>
    <tabColor theme="9" tint="-0.499984740745262"/>
  </sheetPr>
  <dimension ref="A1:V19"/>
  <sheetViews>
    <sheetView view="pageBreakPreview" zoomScale="98" zoomScaleNormal="100" zoomScaleSheetLayoutView="98" workbookViewId="0">
      <selection activeCell="P13" sqref="P13"/>
    </sheetView>
  </sheetViews>
  <sheetFormatPr defaultColWidth="12.5703125" defaultRowHeight="15" x14ac:dyDescent="0.25"/>
  <cols>
    <col min="1" max="1" width="6.28515625" customWidth="1"/>
    <col min="2" max="2" width="21" customWidth="1"/>
    <col min="3" max="3" width="10" customWidth="1"/>
    <col min="4" max="4" width="19.42578125" customWidth="1"/>
    <col min="5" max="6" width="13.85546875" customWidth="1"/>
    <col min="7" max="7" width="15.7109375" customWidth="1"/>
    <col min="8" max="9" width="15.28515625" customWidth="1"/>
    <col min="10" max="10" width="12.42578125" customWidth="1"/>
    <col min="11" max="11" width="22.5703125" customWidth="1"/>
    <col min="12" max="22" width="8.5703125" customWidth="1"/>
  </cols>
  <sheetData>
    <row r="1" spans="1:22" ht="22.5" customHeight="1" x14ac:dyDescent="0.25">
      <c r="A1" s="265" t="s">
        <v>0</v>
      </c>
      <c r="B1" s="266"/>
      <c r="C1" s="266"/>
      <c r="D1" s="266"/>
      <c r="E1" s="266"/>
      <c r="F1" s="266"/>
      <c r="G1" s="266"/>
      <c r="H1" s="266"/>
      <c r="I1" s="267"/>
      <c r="J1" s="268"/>
      <c r="K1" s="162"/>
      <c r="L1" s="162"/>
      <c r="M1" s="162"/>
      <c r="N1" s="162"/>
      <c r="O1" s="162"/>
      <c r="P1" s="162"/>
      <c r="Q1" s="162"/>
      <c r="R1" s="162"/>
      <c r="S1" s="162"/>
      <c r="T1" s="162"/>
      <c r="U1" s="162"/>
      <c r="V1" s="162"/>
    </row>
    <row r="2" spans="1:22" ht="15.75" thickBot="1" x14ac:dyDescent="0.3"/>
    <row r="3" spans="1:22" ht="21" customHeight="1" x14ac:dyDescent="0.25">
      <c r="A3" s="272" t="s">
        <v>15</v>
      </c>
      <c r="B3" s="273"/>
      <c r="C3" s="273"/>
      <c r="D3" s="273"/>
      <c r="E3" s="273"/>
      <c r="F3" s="273"/>
      <c r="G3" s="273"/>
      <c r="H3" s="273"/>
      <c r="I3" s="273"/>
      <c r="J3" s="274"/>
    </row>
    <row r="4" spans="1:22" ht="25.5" customHeight="1" x14ac:dyDescent="0.25">
      <c r="A4" s="254" t="s">
        <v>2</v>
      </c>
      <c r="B4" s="255" t="s">
        <v>3</v>
      </c>
      <c r="C4" s="255" t="s">
        <v>4</v>
      </c>
      <c r="D4" s="255" t="s">
        <v>5</v>
      </c>
      <c r="E4" s="255" t="s">
        <v>6</v>
      </c>
      <c r="F4" s="255" t="s">
        <v>7</v>
      </c>
      <c r="G4" s="255" t="s">
        <v>8</v>
      </c>
      <c r="H4" s="255" t="s">
        <v>9</v>
      </c>
      <c r="I4" s="256"/>
      <c r="J4" s="257" t="s">
        <v>10</v>
      </c>
    </row>
    <row r="5" spans="1:22" ht="25.5" customHeight="1" x14ac:dyDescent="0.25">
      <c r="A5" s="163">
        <v>4</v>
      </c>
      <c r="B5" s="258" t="s">
        <v>11</v>
      </c>
      <c r="C5" s="259">
        <v>15890</v>
      </c>
      <c r="D5" s="260">
        <v>1743.69</v>
      </c>
      <c r="E5" s="260">
        <f>'CARREGADOR -MPA'!F121</f>
        <v>5046.4052538366341</v>
      </c>
      <c r="F5" s="259">
        <v>4</v>
      </c>
      <c r="G5" s="260">
        <f>E5*F5</f>
        <v>20185.621015346536</v>
      </c>
      <c r="H5" s="260">
        <f>G5*12</f>
        <v>242227.45218415844</v>
      </c>
      <c r="I5" s="261">
        <f>H5/F5</f>
        <v>60556.863046039609</v>
      </c>
      <c r="J5" s="164">
        <f>E5/D5</f>
        <v>2.8940954262722354</v>
      </c>
      <c r="K5" s="219"/>
    </row>
    <row r="6" spans="1:22" ht="35.25" customHeight="1" thickBot="1" x14ac:dyDescent="0.3">
      <c r="A6" s="269" t="s">
        <v>12</v>
      </c>
      <c r="B6" s="270"/>
      <c r="C6" s="270"/>
      <c r="D6" s="271"/>
      <c r="E6" s="271"/>
      <c r="F6" s="262">
        <f>SUM(F5:F5)</f>
        <v>4</v>
      </c>
      <c r="G6" s="263">
        <f>SUM(G5:G5)</f>
        <v>20185.621015346536</v>
      </c>
      <c r="H6" s="263">
        <f>SUM(H5:H5)</f>
        <v>242227.45218415844</v>
      </c>
      <c r="I6" s="264">
        <f>I5</f>
        <v>60556.863046039609</v>
      </c>
      <c r="J6" s="165" t="s">
        <v>13</v>
      </c>
      <c r="K6" s="252"/>
    </row>
    <row r="10" spans="1:22" ht="30" x14ac:dyDescent="0.25">
      <c r="B10" s="214" t="s">
        <v>16</v>
      </c>
      <c r="C10" s="215" t="s">
        <v>17</v>
      </c>
      <c r="E10" s="214" t="s">
        <v>18</v>
      </c>
      <c r="F10" s="215" t="s">
        <v>17</v>
      </c>
    </row>
    <row r="11" spans="1:22" x14ac:dyDescent="0.25">
      <c r="B11" s="166" t="s">
        <v>1</v>
      </c>
      <c r="C11" s="167">
        <v>16</v>
      </c>
      <c r="E11" s="166" t="s">
        <v>1</v>
      </c>
      <c r="F11" s="167">
        <v>1</v>
      </c>
    </row>
    <row r="12" spans="1:22" x14ac:dyDescent="0.25">
      <c r="B12" s="166" t="s">
        <v>19</v>
      </c>
      <c r="C12" s="167">
        <v>2</v>
      </c>
    </row>
    <row r="13" spans="1:22" x14ac:dyDescent="0.25">
      <c r="B13" s="166" t="s">
        <v>14</v>
      </c>
      <c r="C13" s="167">
        <v>8</v>
      </c>
    </row>
    <row r="14" spans="1:22" ht="15.75" thickBot="1" x14ac:dyDescent="0.3">
      <c r="B14" s="250" t="s">
        <v>15</v>
      </c>
      <c r="C14" s="251">
        <v>4</v>
      </c>
      <c r="K14" s="219"/>
    </row>
    <row r="15" spans="1:22" ht="15.75" thickBot="1" x14ac:dyDescent="0.3">
      <c r="B15" s="168" t="s">
        <v>20</v>
      </c>
      <c r="C15" s="169">
        <f>SUM(C11:C14)</f>
        <v>30</v>
      </c>
    </row>
    <row r="19" spans="11:11" x14ac:dyDescent="0.25">
      <c r="K19" s="219"/>
    </row>
  </sheetData>
  <mergeCells count="3">
    <mergeCell ref="A1:J1"/>
    <mergeCell ref="A6:E6"/>
    <mergeCell ref="A3:J3"/>
  </mergeCells>
  <pageMargins left="0.511811024" right="0.511811024" top="0.78740157499999996" bottom="0.78740157499999996" header="0.31496062000000002" footer="0.31496062000000002"/>
  <pageSetup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EF069-B3BC-4854-A8F9-A8CB09551E1C}">
  <sheetPr>
    <tabColor theme="8" tint="0.39997558519241921"/>
  </sheetPr>
  <dimension ref="A1:H121"/>
  <sheetViews>
    <sheetView tabSelected="1" view="pageBreakPreview" topLeftCell="A82" zoomScaleNormal="100" zoomScaleSheetLayoutView="100" workbookViewId="0">
      <selection activeCell="Q102" sqref="Q102"/>
    </sheetView>
  </sheetViews>
  <sheetFormatPr defaultRowHeight="15" x14ac:dyDescent="0.25"/>
  <cols>
    <col min="1" max="1" width="4.5703125" bestFit="1" customWidth="1"/>
    <col min="2" max="2" width="11.7109375" customWidth="1"/>
    <col min="3" max="3" width="14.140625" customWidth="1"/>
    <col min="4" max="4" width="16.28515625" customWidth="1"/>
    <col min="5" max="5" width="19" customWidth="1"/>
    <col min="6" max="6" width="36.28515625" customWidth="1"/>
    <col min="7" max="7" width="12.5703125" bestFit="1" customWidth="1"/>
    <col min="8" max="8" width="13.7109375" bestFit="1" customWidth="1"/>
  </cols>
  <sheetData>
    <row r="1" spans="1:6" ht="18.75" x14ac:dyDescent="0.25">
      <c r="A1" s="281" t="s">
        <v>21</v>
      </c>
      <c r="B1" s="281"/>
      <c r="C1" s="281"/>
      <c r="D1" s="281"/>
      <c r="E1" s="281"/>
      <c r="F1" s="281"/>
    </row>
    <row r="2" spans="1:6" x14ac:dyDescent="0.25">
      <c r="A2" s="282" t="s">
        <v>22</v>
      </c>
      <c r="B2" s="282"/>
      <c r="C2" s="282"/>
      <c r="D2" s="282"/>
      <c r="E2" s="282"/>
      <c r="F2" s="282"/>
    </row>
    <row r="3" spans="1:6" x14ac:dyDescent="0.25">
      <c r="A3" s="283" t="s">
        <v>23</v>
      </c>
      <c r="B3" s="283"/>
      <c r="C3" s="283"/>
      <c r="D3" s="283"/>
      <c r="E3" s="283"/>
      <c r="F3" s="2" t="s">
        <v>139</v>
      </c>
    </row>
    <row r="4" spans="1:6" x14ac:dyDescent="0.25">
      <c r="A4" s="3" t="s">
        <v>24</v>
      </c>
      <c r="B4" s="284" t="s">
        <v>25</v>
      </c>
      <c r="C4" s="284"/>
      <c r="D4" s="284"/>
      <c r="E4" s="284"/>
      <c r="F4" s="4"/>
    </row>
    <row r="5" spans="1:6" x14ac:dyDescent="0.25">
      <c r="A5" s="5" t="s">
        <v>26</v>
      </c>
      <c r="B5" s="276" t="s">
        <v>27</v>
      </c>
      <c r="C5" s="276"/>
      <c r="D5" s="276"/>
      <c r="E5" s="276"/>
      <c r="F5" s="6" t="s">
        <v>28</v>
      </c>
    </row>
    <row r="6" spans="1:6" x14ac:dyDescent="0.25">
      <c r="A6" s="5" t="s">
        <v>29</v>
      </c>
      <c r="B6" s="276" t="s">
        <v>30</v>
      </c>
      <c r="C6" s="276"/>
      <c r="D6" s="276"/>
      <c r="E6" s="276"/>
      <c r="F6" s="6">
        <v>2025</v>
      </c>
    </row>
    <row r="7" spans="1:6" x14ac:dyDescent="0.25">
      <c r="A7" s="7" t="s">
        <v>31</v>
      </c>
      <c r="B7" s="275" t="s">
        <v>32</v>
      </c>
      <c r="C7" s="275"/>
      <c r="D7" s="275"/>
      <c r="E7" s="275"/>
      <c r="F7" s="1">
        <v>12</v>
      </c>
    </row>
    <row r="8" spans="1:6" x14ac:dyDescent="0.25">
      <c r="A8" s="8" t="s">
        <v>33</v>
      </c>
      <c r="B8" s="276" t="s">
        <v>34</v>
      </c>
      <c r="C8" s="276"/>
      <c r="D8" s="276"/>
      <c r="E8" s="276"/>
      <c r="F8" s="1" t="s">
        <v>35</v>
      </c>
    </row>
    <row r="9" spans="1:6" x14ac:dyDescent="0.25">
      <c r="A9" s="8" t="s">
        <v>36</v>
      </c>
      <c r="B9" s="276" t="s">
        <v>37</v>
      </c>
      <c r="C9" s="276"/>
      <c r="D9" s="276"/>
      <c r="E9" s="277"/>
      <c r="F9" s="141" t="s">
        <v>38</v>
      </c>
    </row>
    <row r="10" spans="1:6" x14ac:dyDescent="0.25">
      <c r="A10" s="9"/>
      <c r="B10" s="10"/>
      <c r="C10" s="10"/>
      <c r="D10" s="10"/>
      <c r="E10" s="10"/>
      <c r="F10" s="11"/>
    </row>
    <row r="11" spans="1:6" x14ac:dyDescent="0.25">
      <c r="A11" s="278" t="s">
        <v>39</v>
      </c>
      <c r="B11" s="278"/>
      <c r="C11" s="278"/>
      <c r="D11" s="278"/>
      <c r="E11" s="278"/>
      <c r="F11" s="278"/>
    </row>
    <row r="12" spans="1:6" ht="24" x14ac:dyDescent="0.25">
      <c r="A12" s="279" t="s">
        <v>40</v>
      </c>
      <c r="B12" s="279"/>
      <c r="C12" s="12" t="s">
        <v>41</v>
      </c>
      <c r="D12" s="280" t="s">
        <v>42</v>
      </c>
      <c r="E12" s="280"/>
      <c r="F12" s="280"/>
    </row>
    <row r="13" spans="1:6" x14ac:dyDescent="0.25">
      <c r="A13" s="295" t="s">
        <v>140</v>
      </c>
      <c r="B13" s="295"/>
      <c r="C13" s="13" t="s">
        <v>43</v>
      </c>
      <c r="D13" s="296">
        <v>4</v>
      </c>
      <c r="E13" s="296"/>
      <c r="F13" s="296"/>
    </row>
    <row r="14" spans="1:6" x14ac:dyDescent="0.25">
      <c r="A14" s="297" t="s">
        <v>44</v>
      </c>
      <c r="B14" s="297"/>
      <c r="C14" s="297"/>
      <c r="D14" s="297"/>
      <c r="E14" s="297"/>
      <c r="F14" s="297"/>
    </row>
    <row r="15" spans="1:6" x14ac:dyDescent="0.25">
      <c r="A15" s="14">
        <v>1</v>
      </c>
      <c r="B15" s="291" t="s">
        <v>45</v>
      </c>
      <c r="C15" s="291"/>
      <c r="D15" s="291"/>
      <c r="E15" s="291"/>
      <c r="F15" s="15" t="s">
        <v>140</v>
      </c>
    </row>
    <row r="16" spans="1:6" x14ac:dyDescent="0.25">
      <c r="A16" s="16">
        <v>2</v>
      </c>
      <c r="B16" s="276" t="s">
        <v>46</v>
      </c>
      <c r="C16" s="276"/>
      <c r="D16" s="276"/>
      <c r="E16" s="276"/>
      <c r="F16" s="6" t="s">
        <v>141</v>
      </c>
    </row>
    <row r="17" spans="1:6" x14ac:dyDescent="0.25">
      <c r="A17" s="17">
        <v>3</v>
      </c>
      <c r="B17" s="276" t="s">
        <v>47</v>
      </c>
      <c r="C17" s="276"/>
      <c r="D17" s="276"/>
      <c r="E17" s="276"/>
      <c r="F17" s="18">
        <v>1743.69</v>
      </c>
    </row>
    <row r="18" spans="1:6" x14ac:dyDescent="0.25">
      <c r="A18" s="20">
        <v>4</v>
      </c>
      <c r="B18" s="291" t="s">
        <v>48</v>
      </c>
      <c r="C18" s="291"/>
      <c r="D18" s="291"/>
      <c r="E18" s="291"/>
      <c r="F18" s="15" t="s">
        <v>140</v>
      </c>
    </row>
    <row r="19" spans="1:6" x14ac:dyDescent="0.25">
      <c r="A19" s="17">
        <v>5</v>
      </c>
      <c r="B19" s="275" t="s">
        <v>49</v>
      </c>
      <c r="C19" s="275"/>
      <c r="D19" s="275"/>
      <c r="E19" s="275"/>
      <c r="F19" s="21">
        <v>45658</v>
      </c>
    </row>
    <row r="20" spans="1:6" x14ac:dyDescent="0.25">
      <c r="A20" s="17">
        <v>6</v>
      </c>
      <c r="B20" s="276" t="s">
        <v>50</v>
      </c>
      <c r="C20" s="276"/>
      <c r="D20" s="276"/>
      <c r="E20" s="276"/>
      <c r="F20" s="6" t="s">
        <v>35</v>
      </c>
    </row>
    <row r="21" spans="1:6" x14ac:dyDescent="0.25">
      <c r="A21" s="22"/>
      <c r="B21" s="22"/>
      <c r="C21" s="22"/>
      <c r="D21" s="22"/>
      <c r="E21" s="22"/>
      <c r="F21" s="22"/>
    </row>
    <row r="22" spans="1:6" x14ac:dyDescent="0.25">
      <c r="A22" s="292" t="s">
        <v>51</v>
      </c>
      <c r="B22" s="292"/>
      <c r="C22" s="292"/>
      <c r="D22" s="292"/>
      <c r="E22" s="292"/>
      <c r="F22" s="292"/>
    </row>
    <row r="23" spans="1:6" x14ac:dyDescent="0.25">
      <c r="A23" s="23">
        <v>1</v>
      </c>
      <c r="B23" s="293" t="s">
        <v>52</v>
      </c>
      <c r="C23" s="293"/>
      <c r="D23" s="293"/>
      <c r="E23" s="24" t="s">
        <v>95</v>
      </c>
      <c r="F23" s="25" t="s">
        <v>53</v>
      </c>
    </row>
    <row r="24" spans="1:6" x14ac:dyDescent="0.25">
      <c r="A24" s="26" t="s">
        <v>24</v>
      </c>
      <c r="B24" s="27" t="s">
        <v>54</v>
      </c>
      <c r="C24" s="28"/>
      <c r="D24" s="29"/>
      <c r="E24" s="30">
        <v>100</v>
      </c>
      <c r="F24" s="19">
        <f>F17</f>
        <v>1743.69</v>
      </c>
    </row>
    <row r="25" spans="1:6" x14ac:dyDescent="0.25">
      <c r="A25" s="26" t="s">
        <v>26</v>
      </c>
      <c r="B25" s="27" t="s">
        <v>55</v>
      </c>
      <c r="C25" s="28"/>
      <c r="D25" s="29"/>
      <c r="E25" s="30"/>
      <c r="F25" s="31"/>
    </row>
    <row r="26" spans="1:6" ht="36" x14ac:dyDescent="0.25">
      <c r="A26" s="26" t="s">
        <v>29</v>
      </c>
      <c r="B26" s="27" t="s">
        <v>56</v>
      </c>
      <c r="C26" s="28"/>
      <c r="D26" s="29"/>
      <c r="E26" s="32"/>
      <c r="F26" s="31"/>
    </row>
    <row r="27" spans="1:6" ht="24" x14ac:dyDescent="0.25">
      <c r="A27" s="26" t="s">
        <v>31</v>
      </c>
      <c r="B27" s="27" t="s">
        <v>57</v>
      </c>
      <c r="C27" s="28"/>
      <c r="D27" s="29"/>
      <c r="E27" s="30"/>
      <c r="F27" s="31"/>
    </row>
    <row r="28" spans="1:6" ht="36" x14ac:dyDescent="0.25">
      <c r="A28" s="26" t="s">
        <v>33</v>
      </c>
      <c r="B28" s="27" t="s">
        <v>58</v>
      </c>
      <c r="C28" s="28"/>
      <c r="D28" s="29"/>
      <c r="E28" s="33"/>
      <c r="F28" s="31"/>
    </row>
    <row r="29" spans="1:6" ht="24" x14ac:dyDescent="0.25">
      <c r="A29" s="26" t="s">
        <v>36</v>
      </c>
      <c r="B29" s="27" t="s">
        <v>59</v>
      </c>
      <c r="C29" s="28"/>
      <c r="D29" s="29"/>
      <c r="E29" s="33"/>
      <c r="F29" s="19"/>
    </row>
    <row r="30" spans="1:6" x14ac:dyDescent="0.25">
      <c r="A30" s="294" t="s">
        <v>60</v>
      </c>
      <c r="B30" s="294"/>
      <c r="C30" s="294"/>
      <c r="D30" s="294"/>
      <c r="E30" s="294"/>
      <c r="F30" s="34">
        <f>SUM(F24:F29)</f>
        <v>1743.69</v>
      </c>
    </row>
    <row r="31" spans="1:6" x14ac:dyDescent="0.25">
      <c r="A31" s="306" t="s">
        <v>61</v>
      </c>
      <c r="B31" s="306"/>
      <c r="C31" s="306"/>
      <c r="D31" s="306"/>
      <c r="E31" s="306"/>
      <c r="F31" s="306"/>
    </row>
    <row r="32" spans="1:6" x14ac:dyDescent="0.25">
      <c r="A32" s="278" t="s">
        <v>62</v>
      </c>
      <c r="B32" s="278"/>
      <c r="C32" s="278"/>
      <c r="D32" s="278"/>
      <c r="E32" s="278"/>
      <c r="F32" s="278"/>
    </row>
    <row r="33" spans="1:6" x14ac:dyDescent="0.25">
      <c r="A33" s="35">
        <v>2.1</v>
      </c>
      <c r="B33" s="293" t="s">
        <v>63</v>
      </c>
      <c r="C33" s="293"/>
      <c r="D33" s="293"/>
      <c r="E33" s="24" t="s">
        <v>95</v>
      </c>
      <c r="F33" s="57" t="s">
        <v>53</v>
      </c>
    </row>
    <row r="34" spans="1:6" x14ac:dyDescent="0.25">
      <c r="A34" s="26" t="s">
        <v>24</v>
      </c>
      <c r="B34" s="276" t="s">
        <v>64</v>
      </c>
      <c r="C34" s="276"/>
      <c r="D34" s="276"/>
      <c r="E34" s="36">
        <v>8.3299999999999999E-2</v>
      </c>
      <c r="F34" s="126">
        <f>F30*E34</f>
        <v>145.24937700000001</v>
      </c>
    </row>
    <row r="35" spans="1:6" x14ac:dyDescent="0.25">
      <c r="A35" s="26" t="s">
        <v>26</v>
      </c>
      <c r="B35" s="276" t="s">
        <v>65</v>
      </c>
      <c r="C35" s="276"/>
      <c r="D35" s="276"/>
      <c r="E35" s="36">
        <v>0.121</v>
      </c>
      <c r="F35" s="126">
        <f>F30*E35</f>
        <v>210.98649</v>
      </c>
    </row>
    <row r="36" spans="1:6" x14ac:dyDescent="0.25">
      <c r="A36" s="279" t="s">
        <v>66</v>
      </c>
      <c r="B36" s="279"/>
      <c r="C36" s="279"/>
      <c r="D36" s="279"/>
      <c r="E36" s="38">
        <f>E34+E35</f>
        <v>0.20429999999999998</v>
      </c>
      <c r="F36" s="127">
        <f>$F$30*E36</f>
        <v>356.23586699999998</v>
      </c>
    </row>
    <row r="37" spans="1:6" x14ac:dyDescent="0.25">
      <c r="A37" s="298" t="s">
        <v>67</v>
      </c>
      <c r="B37" s="299"/>
      <c r="C37" s="299"/>
      <c r="D37" s="300"/>
      <c r="E37" s="39">
        <v>0</v>
      </c>
      <c r="F37" s="126">
        <f>$F$36*E37</f>
        <v>0</v>
      </c>
    </row>
    <row r="38" spans="1:6" x14ac:dyDescent="0.25">
      <c r="A38" s="301" t="s">
        <v>68</v>
      </c>
      <c r="B38" s="302"/>
      <c r="C38" s="302"/>
      <c r="D38" s="303"/>
      <c r="E38" s="40">
        <f>E36+E37</f>
        <v>0.20429999999999998</v>
      </c>
      <c r="F38" s="128">
        <f>F36+F37</f>
        <v>356.23586699999998</v>
      </c>
    </row>
    <row r="39" spans="1:6" x14ac:dyDescent="0.25">
      <c r="A39" s="304"/>
      <c r="B39" s="304"/>
      <c r="C39" s="304"/>
      <c r="D39" s="304"/>
      <c r="E39" s="304"/>
      <c r="F39" s="301"/>
    </row>
    <row r="40" spans="1:6" ht="20.25" customHeight="1" x14ac:dyDescent="0.25">
      <c r="A40" s="41">
        <v>2.2000000000000002</v>
      </c>
      <c r="B40" s="305" t="s">
        <v>69</v>
      </c>
      <c r="C40" s="305"/>
      <c r="D40" s="305"/>
      <c r="E40" s="42" t="s">
        <v>95</v>
      </c>
      <c r="F40" s="129" t="s">
        <v>53</v>
      </c>
    </row>
    <row r="41" spans="1:6" x14ac:dyDescent="0.25">
      <c r="A41" s="26" t="s">
        <v>24</v>
      </c>
      <c r="B41" s="288" t="s">
        <v>70</v>
      </c>
      <c r="C41" s="289"/>
      <c r="D41" s="290"/>
      <c r="E41" s="36">
        <v>0.2</v>
      </c>
      <c r="F41" s="126">
        <f t="shared" ref="F41:F48" si="0">$F$30*E41</f>
        <v>348.73800000000006</v>
      </c>
    </row>
    <row r="42" spans="1:6" ht="24.75" customHeight="1" x14ac:dyDescent="0.25">
      <c r="A42" s="26" t="s">
        <v>26</v>
      </c>
      <c r="B42" s="285" t="s">
        <v>71</v>
      </c>
      <c r="C42" s="286"/>
      <c r="D42" s="287"/>
      <c r="E42" s="36">
        <v>2.5000000000000001E-2</v>
      </c>
      <c r="F42" s="126">
        <f t="shared" si="0"/>
        <v>43.592250000000007</v>
      </c>
    </row>
    <row r="43" spans="1:6" ht="26.25" customHeight="1" x14ac:dyDescent="0.25">
      <c r="A43" s="26" t="s">
        <v>29</v>
      </c>
      <c r="B43" s="309" t="s">
        <v>72</v>
      </c>
      <c r="C43" s="309"/>
      <c r="D43" s="309"/>
      <c r="E43" s="36">
        <v>1.0200000000000001E-2</v>
      </c>
      <c r="F43" s="126">
        <f t="shared" si="0"/>
        <v>17.785638000000002</v>
      </c>
    </row>
    <row r="44" spans="1:6" x14ac:dyDescent="0.25">
      <c r="A44" s="26" t="s">
        <v>31</v>
      </c>
      <c r="B44" s="285" t="s">
        <v>73</v>
      </c>
      <c r="C44" s="285"/>
      <c r="D44" s="29"/>
      <c r="E44" s="36">
        <v>1.4999999999999999E-2</v>
      </c>
      <c r="F44" s="126">
        <f t="shared" si="0"/>
        <v>26.155349999999999</v>
      </c>
    </row>
    <row r="45" spans="1:6" x14ac:dyDescent="0.25">
      <c r="A45" s="26" t="s">
        <v>33</v>
      </c>
      <c r="B45" s="288" t="s">
        <v>74</v>
      </c>
      <c r="C45" s="289"/>
      <c r="D45" s="290"/>
      <c r="E45" s="36">
        <v>0.01</v>
      </c>
      <c r="F45" s="126">
        <f t="shared" si="0"/>
        <v>17.436900000000001</v>
      </c>
    </row>
    <row r="46" spans="1:6" x14ac:dyDescent="0.25">
      <c r="A46" s="26" t="s">
        <v>36</v>
      </c>
      <c r="B46" s="310" t="s">
        <v>75</v>
      </c>
      <c r="C46" s="311"/>
      <c r="D46" s="312"/>
      <c r="E46" s="36">
        <v>6.0000000000000001E-3</v>
      </c>
      <c r="F46" s="126">
        <f t="shared" si="0"/>
        <v>10.46214</v>
      </c>
    </row>
    <row r="47" spans="1:6" ht="30" customHeight="1" x14ac:dyDescent="0.25">
      <c r="A47" s="26" t="s">
        <v>76</v>
      </c>
      <c r="B47" s="285" t="s">
        <v>77</v>
      </c>
      <c r="C47" s="285"/>
      <c r="D47" s="29"/>
      <c r="E47" s="36">
        <v>2E-3</v>
      </c>
      <c r="F47" s="126">
        <f t="shared" si="0"/>
        <v>3.4873800000000004</v>
      </c>
    </row>
    <row r="48" spans="1:6" ht="24.75" customHeight="1" x14ac:dyDescent="0.25">
      <c r="A48" s="26" t="s">
        <v>78</v>
      </c>
      <c r="B48" s="285" t="s">
        <v>79</v>
      </c>
      <c r="C48" s="285"/>
      <c r="D48" s="29"/>
      <c r="E48" s="36">
        <v>0.08</v>
      </c>
      <c r="F48" s="126">
        <f t="shared" si="0"/>
        <v>139.49520000000001</v>
      </c>
    </row>
    <row r="49" spans="1:6" x14ac:dyDescent="0.25">
      <c r="A49" s="294" t="s">
        <v>80</v>
      </c>
      <c r="B49" s="294"/>
      <c r="C49" s="294"/>
      <c r="D49" s="294"/>
      <c r="E49" s="44">
        <f>E41+E42+E43+E44+E45+E46+E47+E48</f>
        <v>0.34820000000000007</v>
      </c>
      <c r="F49" s="130">
        <f>$F$30*E49</f>
        <v>607.15285800000015</v>
      </c>
    </row>
    <row r="50" spans="1:6" x14ac:dyDescent="0.25">
      <c r="A50" s="304"/>
      <c r="B50" s="304"/>
      <c r="C50" s="304"/>
      <c r="D50" s="304"/>
      <c r="E50" s="304"/>
      <c r="F50" s="304"/>
    </row>
    <row r="51" spans="1:6" x14ac:dyDescent="0.25">
      <c r="A51" s="41">
        <v>2.2999999999999998</v>
      </c>
      <c r="B51" s="305" t="s">
        <v>81</v>
      </c>
      <c r="C51" s="305"/>
      <c r="D51" s="305"/>
      <c r="E51" s="305"/>
      <c r="F51" s="43" t="s">
        <v>53</v>
      </c>
    </row>
    <row r="52" spans="1:6" x14ac:dyDescent="0.25">
      <c r="A52" s="26" t="s">
        <v>24</v>
      </c>
      <c r="B52" s="27" t="s">
        <v>82</v>
      </c>
      <c r="C52" s="28"/>
      <c r="D52" s="29"/>
      <c r="E52" s="45">
        <v>5.5</v>
      </c>
      <c r="F52" s="46">
        <f>E52*2*22-(F30*0.06)</f>
        <v>137.37860000000001</v>
      </c>
    </row>
    <row r="53" spans="1:6" x14ac:dyDescent="0.25">
      <c r="A53" s="47" t="s">
        <v>26</v>
      </c>
      <c r="B53" s="276" t="s">
        <v>83</v>
      </c>
      <c r="C53" s="276"/>
      <c r="D53" s="276"/>
      <c r="E53" s="48">
        <v>44.3</v>
      </c>
      <c r="F53" s="49">
        <f>E53*22</f>
        <v>974.59999999999991</v>
      </c>
    </row>
    <row r="54" spans="1:6" x14ac:dyDescent="0.25">
      <c r="A54" s="47" t="s">
        <v>29</v>
      </c>
      <c r="B54" s="277" t="s">
        <v>84</v>
      </c>
      <c r="C54" s="307"/>
      <c r="D54" s="308"/>
      <c r="E54" s="48">
        <v>200</v>
      </c>
      <c r="F54" s="49">
        <f>200</f>
        <v>200</v>
      </c>
    </row>
    <row r="55" spans="1:6" x14ac:dyDescent="0.25">
      <c r="A55" s="26" t="s">
        <v>31</v>
      </c>
      <c r="B55" s="276" t="s">
        <v>85</v>
      </c>
      <c r="C55" s="276"/>
      <c r="D55" s="276"/>
      <c r="E55" s="45">
        <v>13.64</v>
      </c>
      <c r="F55" s="46">
        <f>E55</f>
        <v>13.64</v>
      </c>
    </row>
    <row r="56" spans="1:6" x14ac:dyDescent="0.25">
      <c r="A56" s="26" t="s">
        <v>33</v>
      </c>
      <c r="B56" s="277" t="s">
        <v>142</v>
      </c>
      <c r="C56" s="307"/>
      <c r="D56" s="308"/>
      <c r="E56" s="45">
        <v>3.61</v>
      </c>
      <c r="F56" s="46">
        <f>E56</f>
        <v>3.61</v>
      </c>
    </row>
    <row r="57" spans="1:6" x14ac:dyDescent="0.25">
      <c r="A57" s="279" t="s">
        <v>86</v>
      </c>
      <c r="B57" s="279"/>
      <c r="C57" s="279"/>
      <c r="D57" s="279"/>
      <c r="E57" s="279"/>
      <c r="F57" s="50">
        <f>SUM(F52:F56)</f>
        <v>1329.2285999999999</v>
      </c>
    </row>
    <row r="58" spans="1:6" x14ac:dyDescent="0.25">
      <c r="A58" s="51"/>
      <c r="B58" s="52"/>
      <c r="C58" s="52"/>
      <c r="D58" s="52"/>
      <c r="E58" s="52"/>
      <c r="F58" s="53"/>
    </row>
    <row r="59" spans="1:6" x14ac:dyDescent="0.25">
      <c r="A59" s="315" t="s">
        <v>87</v>
      </c>
      <c r="B59" s="315"/>
      <c r="C59" s="315"/>
      <c r="D59" s="315"/>
      <c r="E59" s="315"/>
      <c r="F59" s="315"/>
    </row>
    <row r="60" spans="1:6" x14ac:dyDescent="0.25">
      <c r="A60" s="316" t="s">
        <v>88</v>
      </c>
      <c r="B60" s="316"/>
      <c r="C60" s="316"/>
      <c r="D60" s="316"/>
      <c r="E60" s="316"/>
      <c r="F60" s="25" t="s">
        <v>53</v>
      </c>
    </row>
    <row r="61" spans="1:6" x14ac:dyDescent="0.25">
      <c r="A61" s="35">
        <v>2.1</v>
      </c>
      <c r="B61" s="276" t="s">
        <v>89</v>
      </c>
      <c r="C61" s="276"/>
      <c r="D61" s="276"/>
      <c r="E61" s="276"/>
      <c r="F61" s="37">
        <f>F38</f>
        <v>356.23586699999998</v>
      </c>
    </row>
    <row r="62" spans="1:6" x14ac:dyDescent="0.25">
      <c r="A62" s="35">
        <v>2.2000000000000002</v>
      </c>
      <c r="B62" s="276" t="s">
        <v>90</v>
      </c>
      <c r="C62" s="276"/>
      <c r="D62" s="276"/>
      <c r="E62" s="276"/>
      <c r="F62" s="37">
        <f>F49</f>
        <v>607.15285800000015</v>
      </c>
    </row>
    <row r="63" spans="1:6" x14ac:dyDescent="0.25">
      <c r="A63" s="35">
        <v>2.2999999999999998</v>
      </c>
      <c r="B63" s="276" t="s">
        <v>91</v>
      </c>
      <c r="C63" s="276"/>
      <c r="D63" s="276"/>
      <c r="E63" s="276"/>
      <c r="F63" s="37">
        <f>F57</f>
        <v>1329.2285999999999</v>
      </c>
    </row>
    <row r="64" spans="1:6" x14ac:dyDescent="0.25">
      <c r="A64" s="279" t="s">
        <v>92</v>
      </c>
      <c r="B64" s="279"/>
      <c r="C64" s="279"/>
      <c r="D64" s="279"/>
      <c r="E64" s="279"/>
      <c r="F64" s="54">
        <f>SUM(F61:F63)</f>
        <v>2292.6173250000002</v>
      </c>
    </row>
    <row r="65" spans="1:6" x14ac:dyDescent="0.25">
      <c r="A65" s="51"/>
      <c r="B65" s="52"/>
      <c r="C65" s="52"/>
      <c r="D65" s="52"/>
      <c r="E65" s="52"/>
      <c r="F65" s="53"/>
    </row>
    <row r="66" spans="1:6" x14ac:dyDescent="0.25">
      <c r="A66" s="278" t="s">
        <v>93</v>
      </c>
      <c r="B66" s="278"/>
      <c r="C66" s="278"/>
      <c r="D66" s="278"/>
      <c r="E66" s="278"/>
      <c r="F66" s="278"/>
    </row>
    <row r="67" spans="1:6" x14ac:dyDescent="0.25">
      <c r="A67" s="23">
        <v>3</v>
      </c>
      <c r="B67" s="313" t="s">
        <v>94</v>
      </c>
      <c r="C67" s="313"/>
      <c r="D67" s="313"/>
      <c r="E67" s="24" t="s">
        <v>95</v>
      </c>
      <c r="F67" s="57" t="s">
        <v>53</v>
      </c>
    </row>
    <row r="68" spans="1:6" x14ac:dyDescent="0.25">
      <c r="A68" s="55" t="s">
        <v>24</v>
      </c>
      <c r="B68" s="276" t="s">
        <v>96</v>
      </c>
      <c r="C68" s="276"/>
      <c r="D68" s="276"/>
      <c r="E68" s="125">
        <v>4.1999999999999997E-3</v>
      </c>
      <c r="F68" s="131">
        <f>F30*E68</f>
        <v>7.3234979999999998</v>
      </c>
    </row>
    <row r="69" spans="1:6" ht="23.25" customHeight="1" x14ac:dyDescent="0.25">
      <c r="A69" s="55" t="s">
        <v>26</v>
      </c>
      <c r="B69" s="314" t="s">
        <v>97</v>
      </c>
      <c r="C69" s="314"/>
      <c r="D69" s="314"/>
      <c r="E69" s="125">
        <v>4.0000000000000002E-4</v>
      </c>
      <c r="F69" s="131">
        <f>$F$30*E69</f>
        <v>0.6974760000000001</v>
      </c>
    </row>
    <row r="70" spans="1:6" x14ac:dyDescent="0.25">
      <c r="A70" s="55" t="s">
        <v>29</v>
      </c>
      <c r="B70" s="276" t="s">
        <v>98</v>
      </c>
      <c r="C70" s="276"/>
      <c r="D70" s="276"/>
      <c r="E70" s="125">
        <v>3.44E-2</v>
      </c>
      <c r="F70" s="131">
        <f t="shared" ref="F70:F73" si="1">$F$30*E70</f>
        <v>59.982936000000002</v>
      </c>
    </row>
    <row r="71" spans="1:6" x14ac:dyDescent="0.25">
      <c r="A71" s="55" t="s">
        <v>31</v>
      </c>
      <c r="B71" s="276" t="s">
        <v>99</v>
      </c>
      <c r="C71" s="276"/>
      <c r="D71" s="276"/>
      <c r="E71" s="221">
        <v>1.9400000000000001E-2</v>
      </c>
      <c r="F71" s="131">
        <f t="shared" si="1"/>
        <v>33.827586000000004</v>
      </c>
    </row>
    <row r="72" spans="1:6" ht="27" customHeight="1" x14ac:dyDescent="0.25">
      <c r="A72" s="55" t="s">
        <v>33</v>
      </c>
      <c r="B72" s="291" t="s">
        <v>100</v>
      </c>
      <c r="C72" s="291"/>
      <c r="D72" s="291"/>
      <c r="E72" s="125">
        <v>7.1000000000000004E-3</v>
      </c>
      <c r="F72" s="131">
        <f t="shared" si="1"/>
        <v>12.380199000000001</v>
      </c>
    </row>
    <row r="73" spans="1:6" ht="29.25" customHeight="1" x14ac:dyDescent="0.25">
      <c r="A73" s="198" t="s">
        <v>36</v>
      </c>
      <c r="B73" s="318" t="s">
        <v>101</v>
      </c>
      <c r="C73" s="318"/>
      <c r="D73" s="318"/>
      <c r="E73" s="220">
        <v>6.2E-4</v>
      </c>
      <c r="F73" s="199">
        <f t="shared" si="1"/>
        <v>1.0810877999999999</v>
      </c>
    </row>
    <row r="74" spans="1:6" x14ac:dyDescent="0.25">
      <c r="A74" s="319" t="s">
        <v>102</v>
      </c>
      <c r="B74" s="320"/>
      <c r="C74" s="320"/>
      <c r="D74" s="320"/>
      <c r="E74" s="196">
        <f>SUM(E68:E73)</f>
        <v>6.6119999999999998E-2</v>
      </c>
      <c r="F74" s="197">
        <f>SUM(F68:F73)</f>
        <v>115.29278280000003</v>
      </c>
    </row>
    <row r="75" spans="1:6" x14ac:dyDescent="0.25">
      <c r="A75" s="321"/>
      <c r="B75" s="321"/>
      <c r="C75" s="321"/>
      <c r="D75" s="321"/>
      <c r="E75" s="321"/>
      <c r="F75" s="321"/>
    </row>
    <row r="76" spans="1:6" x14ac:dyDescent="0.25">
      <c r="A76" s="322" t="s">
        <v>103</v>
      </c>
      <c r="B76" s="322"/>
      <c r="C76" s="322"/>
      <c r="D76" s="322"/>
      <c r="E76" s="322"/>
      <c r="F76" s="323"/>
    </row>
    <row r="77" spans="1:6" x14ac:dyDescent="0.25">
      <c r="A77" s="205">
        <v>4.0999999999999996</v>
      </c>
      <c r="B77" s="317" t="s">
        <v>104</v>
      </c>
      <c r="C77" s="317"/>
      <c r="D77" s="317"/>
      <c r="E77" s="202" t="s">
        <v>95</v>
      </c>
      <c r="F77" s="200" t="s">
        <v>53</v>
      </c>
    </row>
    <row r="78" spans="1:6" x14ac:dyDescent="0.25">
      <c r="A78" s="201" t="s">
        <v>24</v>
      </c>
      <c r="B78" s="276" t="s">
        <v>105</v>
      </c>
      <c r="C78" s="276"/>
      <c r="D78" s="276"/>
      <c r="E78" s="133">
        <v>1.6199999999999999E-2</v>
      </c>
      <c r="F78" s="206">
        <f>$F$30*E78</f>
        <v>28.247778</v>
      </c>
    </row>
    <row r="79" spans="1:6" x14ac:dyDescent="0.25">
      <c r="A79" s="207" t="s">
        <v>26</v>
      </c>
      <c r="B79" s="276" t="s">
        <v>106</v>
      </c>
      <c r="C79" s="276"/>
      <c r="D79" s="276"/>
      <c r="E79" s="133">
        <v>2.8E-3</v>
      </c>
      <c r="F79" s="206">
        <f>$F$30*E79</f>
        <v>4.8823319999999999</v>
      </c>
    </row>
    <row r="80" spans="1:6" x14ac:dyDescent="0.25">
      <c r="A80" s="207" t="s">
        <v>29</v>
      </c>
      <c r="B80" s="277" t="s">
        <v>107</v>
      </c>
      <c r="C80" s="307"/>
      <c r="D80" s="308"/>
      <c r="E80" s="133">
        <v>2.9999999999999997E-4</v>
      </c>
      <c r="F80" s="206">
        <f t="shared" ref="F80:F82" si="2">$F$30*E80</f>
        <v>0.52310699999999999</v>
      </c>
    </row>
    <row r="81" spans="1:6" x14ac:dyDescent="0.25">
      <c r="A81" s="207" t="s">
        <v>31</v>
      </c>
      <c r="B81" s="276" t="s">
        <v>108</v>
      </c>
      <c r="C81" s="276"/>
      <c r="D81" s="276"/>
      <c r="E81" s="133">
        <v>2.0000000000000001E-4</v>
      </c>
      <c r="F81" s="206">
        <f t="shared" si="2"/>
        <v>0.34873800000000005</v>
      </c>
    </row>
    <row r="82" spans="1:6" x14ac:dyDescent="0.25">
      <c r="A82" s="207" t="s">
        <v>33</v>
      </c>
      <c r="B82" s="276" t="s">
        <v>109</v>
      </c>
      <c r="C82" s="276"/>
      <c r="D82" s="276"/>
      <c r="E82" s="133">
        <v>2.0000000000000001E-4</v>
      </c>
      <c r="F82" s="206">
        <f t="shared" si="2"/>
        <v>0.34873800000000005</v>
      </c>
    </row>
    <row r="83" spans="1:6" x14ac:dyDescent="0.25">
      <c r="A83" s="327" t="s">
        <v>110</v>
      </c>
      <c r="B83" s="328"/>
      <c r="C83" s="328"/>
      <c r="D83" s="328"/>
      <c r="E83" s="208">
        <f>SUM(E78:E82)</f>
        <v>1.9699999999999999E-2</v>
      </c>
      <c r="F83" s="209">
        <f>$F$30*E83</f>
        <v>34.350693</v>
      </c>
    </row>
    <row r="84" spans="1:6" x14ac:dyDescent="0.25">
      <c r="A84" s="329"/>
      <c r="B84" s="329"/>
      <c r="C84" s="329"/>
      <c r="D84" s="329"/>
      <c r="E84" s="329"/>
      <c r="F84" s="330"/>
    </row>
    <row r="85" spans="1:6" x14ac:dyDescent="0.25">
      <c r="A85" s="41">
        <v>4.2</v>
      </c>
      <c r="B85" s="331" t="s">
        <v>111</v>
      </c>
      <c r="C85" s="331"/>
      <c r="D85" s="331"/>
      <c r="E85" s="56"/>
      <c r="F85" s="129" t="s">
        <v>53</v>
      </c>
    </row>
    <row r="86" spans="1:6" x14ac:dyDescent="0.25">
      <c r="A86" s="26" t="s">
        <v>24</v>
      </c>
      <c r="B86" s="276" t="s">
        <v>112</v>
      </c>
      <c r="C86" s="276"/>
      <c r="D86" s="276"/>
      <c r="E86" s="30"/>
      <c r="F86" s="122">
        <v>0</v>
      </c>
    </row>
    <row r="87" spans="1:6" x14ac:dyDescent="0.25">
      <c r="A87" s="294" t="s">
        <v>113</v>
      </c>
      <c r="B87" s="294"/>
      <c r="C87" s="294"/>
      <c r="D87" s="294"/>
      <c r="E87" s="294"/>
      <c r="F87" s="135"/>
    </row>
    <row r="88" spans="1:6" x14ac:dyDescent="0.25">
      <c r="A88" s="306"/>
      <c r="B88" s="306"/>
      <c r="C88" s="306"/>
      <c r="D88" s="306"/>
      <c r="E88" s="306"/>
      <c r="F88" s="326"/>
    </row>
    <row r="89" spans="1:6" x14ac:dyDescent="0.25">
      <c r="A89" s="324" t="s">
        <v>114</v>
      </c>
      <c r="B89" s="324"/>
      <c r="C89" s="324"/>
      <c r="D89" s="324"/>
      <c r="E89" s="324"/>
      <c r="F89" s="325"/>
    </row>
    <row r="90" spans="1:6" x14ac:dyDescent="0.25">
      <c r="A90" s="316" t="s">
        <v>115</v>
      </c>
      <c r="B90" s="316"/>
      <c r="C90" s="316"/>
      <c r="D90" s="316"/>
      <c r="E90" s="316"/>
      <c r="F90" s="57" t="s">
        <v>53</v>
      </c>
    </row>
    <row r="91" spans="1:6" x14ac:dyDescent="0.25">
      <c r="A91" s="35">
        <v>4.0999999999999996</v>
      </c>
      <c r="B91" s="276" t="s">
        <v>116</v>
      </c>
      <c r="C91" s="276"/>
      <c r="D91" s="276"/>
      <c r="E91" s="276"/>
      <c r="F91" s="126">
        <f>F83</f>
        <v>34.350693</v>
      </c>
    </row>
    <row r="92" spans="1:6" x14ac:dyDescent="0.25">
      <c r="A92" s="35">
        <v>4.2</v>
      </c>
      <c r="B92" s="276" t="s">
        <v>143</v>
      </c>
      <c r="C92" s="276"/>
      <c r="D92" s="276"/>
      <c r="E92" s="276"/>
      <c r="F92" s="126">
        <v>0</v>
      </c>
    </row>
    <row r="93" spans="1:6" x14ac:dyDescent="0.25">
      <c r="A93" s="279" t="s">
        <v>117</v>
      </c>
      <c r="B93" s="279"/>
      <c r="C93" s="279"/>
      <c r="D93" s="279"/>
      <c r="E93" s="279"/>
      <c r="F93" s="132">
        <f>F83</f>
        <v>34.350693</v>
      </c>
    </row>
    <row r="94" spans="1:6" x14ac:dyDescent="0.25">
      <c r="A94" s="306"/>
      <c r="B94" s="306"/>
      <c r="C94" s="306"/>
      <c r="D94" s="306"/>
      <c r="E94" s="306"/>
      <c r="F94" s="326"/>
    </row>
    <row r="95" spans="1:6" x14ac:dyDescent="0.25">
      <c r="A95" s="292" t="s">
        <v>118</v>
      </c>
      <c r="B95" s="292"/>
      <c r="C95" s="292"/>
      <c r="D95" s="292"/>
      <c r="E95" s="292"/>
      <c r="F95" s="332"/>
    </row>
    <row r="96" spans="1:6" ht="24" x14ac:dyDescent="0.25">
      <c r="A96" s="23">
        <v>5</v>
      </c>
      <c r="B96" s="123" t="s">
        <v>119</v>
      </c>
      <c r="C96" s="58"/>
      <c r="D96" s="58"/>
      <c r="E96" s="59"/>
      <c r="F96" s="25">
        <v>0</v>
      </c>
    </row>
    <row r="97" spans="1:8" x14ac:dyDescent="0.25">
      <c r="A97" s="26" t="s">
        <v>24</v>
      </c>
      <c r="B97" s="277" t="s">
        <v>144</v>
      </c>
      <c r="C97" s="307"/>
      <c r="D97" s="307"/>
      <c r="E97" s="308"/>
      <c r="F97" s="180">
        <f>UNIFORME!F16</f>
        <v>61.816666666666656</v>
      </c>
    </row>
    <row r="98" spans="1:8" x14ac:dyDescent="0.25">
      <c r="A98" s="26" t="s">
        <v>26</v>
      </c>
      <c r="B98" s="276" t="s">
        <v>145</v>
      </c>
      <c r="C98" s="276"/>
      <c r="D98" s="276"/>
      <c r="E98" s="276"/>
      <c r="F98" s="181">
        <f>EQUIPAMENTOS!E52</f>
        <v>17.401041666666668</v>
      </c>
    </row>
    <row r="99" spans="1:8" x14ac:dyDescent="0.25">
      <c r="A99" s="137" t="s">
        <v>31</v>
      </c>
      <c r="B99" s="333" t="s">
        <v>120</v>
      </c>
      <c r="C99" s="333"/>
      <c r="D99" s="333"/>
      <c r="E99" s="333"/>
      <c r="F99" s="182">
        <f>EQUIPAMENTOS!E59</f>
        <v>2.5</v>
      </c>
    </row>
    <row r="100" spans="1:8" x14ac:dyDescent="0.25">
      <c r="A100" s="334" t="s">
        <v>121</v>
      </c>
      <c r="B100" s="334"/>
      <c r="C100" s="334"/>
      <c r="D100" s="334"/>
      <c r="E100" s="334"/>
      <c r="F100" s="121">
        <f>SUM(F97:F99)-0.01</f>
        <v>81.707708333333315</v>
      </c>
    </row>
    <row r="101" spans="1:8" x14ac:dyDescent="0.25">
      <c r="A101" s="335"/>
      <c r="B101" s="335"/>
      <c r="C101" s="335"/>
      <c r="D101" s="335"/>
      <c r="E101" s="335"/>
      <c r="F101" s="335"/>
    </row>
    <row r="102" spans="1:8" x14ac:dyDescent="0.25">
      <c r="A102" s="292" t="s">
        <v>122</v>
      </c>
      <c r="B102" s="292"/>
      <c r="C102" s="292"/>
      <c r="D102" s="292"/>
      <c r="E102" s="292"/>
      <c r="F102" s="323"/>
    </row>
    <row r="103" spans="1:8" x14ac:dyDescent="0.25">
      <c r="A103" s="23">
        <v>6</v>
      </c>
      <c r="B103" s="313" t="s">
        <v>123</v>
      </c>
      <c r="C103" s="313"/>
      <c r="D103" s="313"/>
      <c r="E103" s="57" t="s">
        <v>95</v>
      </c>
      <c r="F103" s="124" t="s">
        <v>53</v>
      </c>
    </row>
    <row r="104" spans="1:8" x14ac:dyDescent="0.25">
      <c r="A104" s="26" t="s">
        <v>24</v>
      </c>
      <c r="B104" s="276" t="s">
        <v>124</v>
      </c>
      <c r="C104" s="276"/>
      <c r="D104" s="276"/>
      <c r="E104" s="186">
        <v>0.04</v>
      </c>
      <c r="F104" s="134">
        <f>F119*E104</f>
        <v>170.70634036533335</v>
      </c>
      <c r="H104" s="252"/>
    </row>
    <row r="105" spans="1:8" x14ac:dyDescent="0.25">
      <c r="A105" s="47" t="s">
        <v>26</v>
      </c>
      <c r="B105" s="276" t="s">
        <v>125</v>
      </c>
      <c r="C105" s="276"/>
      <c r="D105" s="276"/>
      <c r="E105" s="187">
        <v>3.6485999999999998E-2</v>
      </c>
      <c r="F105" s="183">
        <f>(F119+F104)*E105</f>
        <v>161.93817989880836</v>
      </c>
      <c r="H105" s="252"/>
    </row>
    <row r="106" spans="1:8" ht="45" customHeight="1" x14ac:dyDescent="0.25">
      <c r="A106" s="55" t="s">
        <v>29</v>
      </c>
      <c r="B106" s="60" t="s">
        <v>126</v>
      </c>
      <c r="C106" s="61" t="s">
        <v>127</v>
      </c>
      <c r="D106" s="62">
        <f>F119</f>
        <v>4267.6585091333336</v>
      </c>
      <c r="E106" s="57" t="s">
        <v>146</v>
      </c>
      <c r="F106" s="184"/>
      <c r="H106" s="252"/>
    </row>
    <row r="107" spans="1:8" x14ac:dyDescent="0.25">
      <c r="A107" s="26" t="s">
        <v>128</v>
      </c>
      <c r="B107" s="276" t="s">
        <v>129</v>
      </c>
      <c r="C107" s="276"/>
      <c r="D107" s="276"/>
      <c r="E107" s="186">
        <v>6.8999999999999999E-3</v>
      </c>
      <c r="F107" s="134">
        <f>F119*E107</f>
        <v>29.446843713020002</v>
      </c>
      <c r="H107" s="253"/>
    </row>
    <row r="108" spans="1:8" x14ac:dyDescent="0.25">
      <c r="A108" s="26" t="s">
        <v>130</v>
      </c>
      <c r="B108" s="276" t="s">
        <v>131</v>
      </c>
      <c r="C108" s="276"/>
      <c r="D108" s="276"/>
      <c r="E108" s="186">
        <v>3.15E-2</v>
      </c>
      <c r="F108" s="134">
        <f>F119*E108</f>
        <v>134.4312430377</v>
      </c>
    </row>
    <row r="109" spans="1:8" x14ac:dyDescent="0.25">
      <c r="A109" s="26" t="s">
        <v>132</v>
      </c>
      <c r="B109" s="276" t="s">
        <v>133</v>
      </c>
      <c r="C109" s="276"/>
      <c r="D109" s="276"/>
      <c r="E109" s="186">
        <v>0.05</v>
      </c>
      <c r="F109" s="134">
        <f>F119*E109</f>
        <v>213.3829254566667</v>
      </c>
    </row>
    <row r="110" spans="1:8" x14ac:dyDescent="0.25">
      <c r="A110" s="316" t="s">
        <v>134</v>
      </c>
      <c r="B110" s="316"/>
      <c r="C110" s="316"/>
      <c r="D110" s="316"/>
      <c r="E110" s="188">
        <f>SUM(E107:E109)</f>
        <v>8.8400000000000006E-2</v>
      </c>
      <c r="F110" s="185">
        <f>F104+F105+F107+F108+F109</f>
        <v>709.90553247152843</v>
      </c>
    </row>
    <row r="111" spans="1:8" x14ac:dyDescent="0.25">
      <c r="A111" s="51"/>
      <c r="B111" s="52"/>
      <c r="C111" s="52"/>
      <c r="D111" s="52"/>
      <c r="E111" s="52"/>
      <c r="F111" s="10"/>
    </row>
    <row r="112" spans="1:8" x14ac:dyDescent="0.25">
      <c r="A112" s="278" t="s">
        <v>135</v>
      </c>
      <c r="B112" s="278"/>
      <c r="C112" s="278"/>
      <c r="D112" s="278"/>
      <c r="E112" s="278"/>
      <c r="F112" s="337"/>
    </row>
    <row r="113" spans="1:8" x14ac:dyDescent="0.25">
      <c r="A113" s="316" t="s">
        <v>136</v>
      </c>
      <c r="B113" s="316"/>
      <c r="C113" s="316"/>
      <c r="D113" s="316"/>
      <c r="E113" s="338"/>
      <c r="F113" s="189" t="s">
        <v>53</v>
      </c>
    </row>
    <row r="114" spans="1:8" x14ac:dyDescent="0.25">
      <c r="A114" s="65" t="s">
        <v>24</v>
      </c>
      <c r="B114" s="276" t="s">
        <v>51</v>
      </c>
      <c r="C114" s="276"/>
      <c r="D114" s="276"/>
      <c r="E114" s="277"/>
      <c r="F114" s="190">
        <f>F30</f>
        <v>1743.69</v>
      </c>
    </row>
    <row r="115" spans="1:8" x14ac:dyDescent="0.25">
      <c r="A115" s="65" t="s">
        <v>26</v>
      </c>
      <c r="B115" s="276" t="s">
        <v>62</v>
      </c>
      <c r="C115" s="276"/>
      <c r="D115" s="276"/>
      <c r="E115" s="277"/>
      <c r="F115" s="191">
        <f>F64</f>
        <v>2292.6173250000002</v>
      </c>
    </row>
    <row r="116" spans="1:8" x14ac:dyDescent="0.25">
      <c r="A116" s="65" t="s">
        <v>29</v>
      </c>
      <c r="B116" s="276" t="s">
        <v>93</v>
      </c>
      <c r="C116" s="276"/>
      <c r="D116" s="276"/>
      <c r="E116" s="277"/>
      <c r="F116" s="192">
        <f>F74</f>
        <v>115.29278280000003</v>
      </c>
    </row>
    <row r="117" spans="1:8" x14ac:dyDescent="0.25">
      <c r="A117" s="65" t="s">
        <v>31</v>
      </c>
      <c r="B117" s="276" t="s">
        <v>103</v>
      </c>
      <c r="C117" s="276"/>
      <c r="D117" s="276"/>
      <c r="E117" s="277"/>
      <c r="F117" s="193">
        <f>F83</f>
        <v>34.350693</v>
      </c>
    </row>
    <row r="118" spans="1:8" x14ac:dyDescent="0.25">
      <c r="A118" s="65" t="s">
        <v>33</v>
      </c>
      <c r="B118" s="276" t="s">
        <v>118</v>
      </c>
      <c r="C118" s="276"/>
      <c r="D118" s="276"/>
      <c r="E118" s="277"/>
      <c r="F118" s="194">
        <f>F100</f>
        <v>81.707708333333315</v>
      </c>
    </row>
    <row r="119" spans="1:8" x14ac:dyDescent="0.25">
      <c r="A119" s="279" t="s">
        <v>137</v>
      </c>
      <c r="B119" s="279"/>
      <c r="C119" s="279"/>
      <c r="D119" s="279"/>
      <c r="E119" s="336"/>
      <c r="F119" s="195">
        <f>SUM(F114:F118)</f>
        <v>4267.6585091333336</v>
      </c>
    </row>
    <row r="120" spans="1:8" x14ac:dyDescent="0.25">
      <c r="A120" s="65" t="s">
        <v>36</v>
      </c>
      <c r="B120" s="276" t="s">
        <v>122</v>
      </c>
      <c r="C120" s="276"/>
      <c r="D120" s="276"/>
      <c r="E120" s="277"/>
      <c r="F120" s="190">
        <f>F110</f>
        <v>709.90553247152843</v>
      </c>
    </row>
    <row r="121" spans="1:8" ht="24" x14ac:dyDescent="0.25">
      <c r="A121" s="66"/>
      <c r="B121" s="136" t="s">
        <v>138</v>
      </c>
      <c r="C121" s="67"/>
      <c r="D121" s="67"/>
      <c r="E121" s="67"/>
      <c r="F121" s="185">
        <f>(F119+F104+F105)/(1-E110)</f>
        <v>5046.4052538366341</v>
      </c>
      <c r="G121" s="219"/>
      <c r="H121" s="219"/>
    </row>
  </sheetData>
  <mergeCells count="108">
    <mergeCell ref="B116:E116"/>
    <mergeCell ref="B117:E117"/>
    <mergeCell ref="B118:E118"/>
    <mergeCell ref="A119:E119"/>
    <mergeCell ref="B120:E120"/>
    <mergeCell ref="B109:D109"/>
    <mergeCell ref="A110:D110"/>
    <mergeCell ref="A112:F112"/>
    <mergeCell ref="A113:E113"/>
    <mergeCell ref="B114:E114"/>
    <mergeCell ref="B115:E115"/>
    <mergeCell ref="A102:F102"/>
    <mergeCell ref="B103:D103"/>
    <mergeCell ref="B104:D104"/>
    <mergeCell ref="B105:D105"/>
    <mergeCell ref="B107:D107"/>
    <mergeCell ref="B108:D108"/>
    <mergeCell ref="A95:F95"/>
    <mergeCell ref="B97:E97"/>
    <mergeCell ref="B98:E98"/>
    <mergeCell ref="B99:E99"/>
    <mergeCell ref="A100:E100"/>
    <mergeCell ref="A101:F101"/>
    <mergeCell ref="A89:F89"/>
    <mergeCell ref="A90:E90"/>
    <mergeCell ref="B91:E91"/>
    <mergeCell ref="B92:E92"/>
    <mergeCell ref="A93:E93"/>
    <mergeCell ref="A94:F94"/>
    <mergeCell ref="A83:D83"/>
    <mergeCell ref="A84:F84"/>
    <mergeCell ref="B85:D85"/>
    <mergeCell ref="B86:D86"/>
    <mergeCell ref="A87:E87"/>
    <mergeCell ref="A88:F88"/>
    <mergeCell ref="B77:D77"/>
    <mergeCell ref="B78:D78"/>
    <mergeCell ref="B79:D79"/>
    <mergeCell ref="B80:D80"/>
    <mergeCell ref="B81:D81"/>
    <mergeCell ref="B82:D82"/>
    <mergeCell ref="B71:D71"/>
    <mergeCell ref="B72:D72"/>
    <mergeCell ref="B73:D73"/>
    <mergeCell ref="A74:D74"/>
    <mergeCell ref="A75:F75"/>
    <mergeCell ref="A76:F76"/>
    <mergeCell ref="A64:E64"/>
    <mergeCell ref="A66:F66"/>
    <mergeCell ref="B67:D67"/>
    <mergeCell ref="B68:D68"/>
    <mergeCell ref="B69:D69"/>
    <mergeCell ref="B70:D70"/>
    <mergeCell ref="A57:E57"/>
    <mergeCell ref="A59:F59"/>
    <mergeCell ref="A60:E60"/>
    <mergeCell ref="B61:E61"/>
    <mergeCell ref="B62:E62"/>
    <mergeCell ref="B63:E63"/>
    <mergeCell ref="A50:F50"/>
    <mergeCell ref="B51:E51"/>
    <mergeCell ref="B53:D53"/>
    <mergeCell ref="B54:D54"/>
    <mergeCell ref="B55:D55"/>
    <mergeCell ref="B56:D56"/>
    <mergeCell ref="B43:D43"/>
    <mergeCell ref="B44:C44"/>
    <mergeCell ref="B47:C47"/>
    <mergeCell ref="B48:C48"/>
    <mergeCell ref="A49:D49"/>
    <mergeCell ref="B46:D46"/>
    <mergeCell ref="B45:D45"/>
    <mergeCell ref="B42:D42"/>
    <mergeCell ref="B41:D41"/>
    <mergeCell ref="B18:E18"/>
    <mergeCell ref="B19:E19"/>
    <mergeCell ref="B20:E20"/>
    <mergeCell ref="A22:F22"/>
    <mergeCell ref="B23:D23"/>
    <mergeCell ref="A30:E30"/>
    <mergeCell ref="A13:B13"/>
    <mergeCell ref="D13:F13"/>
    <mergeCell ref="A14:F14"/>
    <mergeCell ref="B15:E15"/>
    <mergeCell ref="B16:E16"/>
    <mergeCell ref="B17:E17"/>
    <mergeCell ref="A37:D37"/>
    <mergeCell ref="A38:D38"/>
    <mergeCell ref="A39:F39"/>
    <mergeCell ref="B40:D40"/>
    <mergeCell ref="A31:F31"/>
    <mergeCell ref="A32:F32"/>
    <mergeCell ref="B33:D33"/>
    <mergeCell ref="B34:D34"/>
    <mergeCell ref="B35:D35"/>
    <mergeCell ref="A36:D36"/>
    <mergeCell ref="B7:E7"/>
    <mergeCell ref="B8:E8"/>
    <mergeCell ref="B9:E9"/>
    <mergeCell ref="A11:F11"/>
    <mergeCell ref="A12:B12"/>
    <mergeCell ref="D12:F12"/>
    <mergeCell ref="A1:F1"/>
    <mergeCell ref="A2:F2"/>
    <mergeCell ref="A3:E3"/>
    <mergeCell ref="B4:E4"/>
    <mergeCell ref="B5:E5"/>
    <mergeCell ref="B6:E6"/>
  </mergeCells>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7"/>
  <sheetViews>
    <sheetView view="pageBreakPreview" topLeftCell="A19" zoomScale="96" zoomScaleNormal="100" zoomScaleSheetLayoutView="96" workbookViewId="0">
      <selection activeCell="G9" sqref="G9"/>
    </sheetView>
  </sheetViews>
  <sheetFormatPr defaultColWidth="8.7109375" defaultRowHeight="15" x14ac:dyDescent="0.25"/>
  <cols>
    <col min="1" max="1" width="44.42578125" customWidth="1"/>
    <col min="2" max="2" width="12.7109375" customWidth="1"/>
    <col min="3" max="3" width="18.7109375" customWidth="1"/>
    <col min="4" max="4" width="16.42578125" customWidth="1"/>
    <col min="5" max="5" width="16.5703125" customWidth="1"/>
    <col min="6" max="6" width="23" customWidth="1"/>
    <col min="7" max="7" width="20" customWidth="1"/>
  </cols>
  <sheetData>
    <row r="1" spans="1:7" x14ac:dyDescent="0.25">
      <c r="A1" s="341" t="s">
        <v>147</v>
      </c>
      <c r="B1" s="341"/>
      <c r="C1" s="341"/>
      <c r="D1" s="341"/>
      <c r="E1" s="341"/>
    </row>
    <row r="2" spans="1:7" ht="21" customHeight="1" x14ac:dyDescent="0.25">
      <c r="A2" s="341"/>
      <c r="B2" s="341"/>
      <c r="C2" s="341"/>
      <c r="D2" s="341"/>
      <c r="E2" s="341"/>
    </row>
    <row r="3" spans="1:7" ht="29.25" customHeight="1" x14ac:dyDescent="0.25">
      <c r="A3" s="68" t="s">
        <v>148</v>
      </c>
      <c r="B3" s="68" t="s">
        <v>149</v>
      </c>
      <c r="C3" s="69" t="s">
        <v>150</v>
      </c>
      <c r="D3" s="114" t="s">
        <v>151</v>
      </c>
      <c r="E3" s="114" t="s">
        <v>20</v>
      </c>
    </row>
    <row r="4" spans="1:7" ht="23.1" customHeight="1" x14ac:dyDescent="0.25">
      <c r="A4" s="118" t="s">
        <v>152</v>
      </c>
      <c r="B4" s="71">
        <v>1</v>
      </c>
      <c r="C4" s="73">
        <v>42</v>
      </c>
      <c r="D4" s="115">
        <v>5</v>
      </c>
      <c r="E4" s="116">
        <f t="shared" ref="E4:E9" si="0">B4*C4</f>
        <v>42</v>
      </c>
      <c r="F4" s="63"/>
      <c r="G4" s="64"/>
    </row>
    <row r="5" spans="1:7" ht="23.1" customHeight="1" x14ac:dyDescent="0.25">
      <c r="A5" s="118" t="s">
        <v>153</v>
      </c>
      <c r="B5" s="71">
        <v>1</v>
      </c>
      <c r="C5" s="117">
        <v>60</v>
      </c>
      <c r="D5" s="115">
        <v>5</v>
      </c>
      <c r="E5" s="116">
        <f t="shared" si="0"/>
        <v>60</v>
      </c>
      <c r="F5" s="63"/>
      <c r="G5" s="64"/>
    </row>
    <row r="6" spans="1:7" ht="23.1" customHeight="1" x14ac:dyDescent="0.25">
      <c r="A6" s="118" t="s">
        <v>154</v>
      </c>
      <c r="B6" s="71">
        <v>1</v>
      </c>
      <c r="C6" s="117">
        <v>620</v>
      </c>
      <c r="D6" s="115">
        <v>5</v>
      </c>
      <c r="E6" s="116">
        <f t="shared" si="0"/>
        <v>620</v>
      </c>
      <c r="F6" s="63"/>
      <c r="G6" s="64"/>
    </row>
    <row r="7" spans="1:7" ht="23.1" customHeight="1" x14ac:dyDescent="0.25">
      <c r="A7" s="118" t="s">
        <v>155</v>
      </c>
      <c r="B7" s="71">
        <v>9</v>
      </c>
      <c r="C7" s="117">
        <v>502</v>
      </c>
      <c r="D7" s="115">
        <v>5</v>
      </c>
      <c r="E7" s="116">
        <f t="shared" si="0"/>
        <v>4518</v>
      </c>
      <c r="F7" s="63"/>
      <c r="G7" s="64"/>
    </row>
    <row r="8" spans="1:7" ht="23.1" customHeight="1" x14ac:dyDescent="0.25">
      <c r="A8" s="119" t="s">
        <v>156</v>
      </c>
      <c r="B8" s="71">
        <v>3</v>
      </c>
      <c r="C8" s="117">
        <v>1225</v>
      </c>
      <c r="D8" s="115">
        <v>5</v>
      </c>
      <c r="E8" s="116">
        <f t="shared" si="0"/>
        <v>3675</v>
      </c>
      <c r="F8" s="63"/>
      <c r="G8" s="64"/>
    </row>
    <row r="9" spans="1:7" ht="23.1" customHeight="1" x14ac:dyDescent="0.25">
      <c r="A9" s="119" t="s">
        <v>157</v>
      </c>
      <c r="B9" s="71">
        <v>2</v>
      </c>
      <c r="C9" s="117">
        <v>1610</v>
      </c>
      <c r="D9" s="115">
        <v>5</v>
      </c>
      <c r="E9" s="116">
        <f t="shared" si="0"/>
        <v>3220</v>
      </c>
      <c r="F9" s="63"/>
      <c r="G9" s="64"/>
    </row>
    <row r="10" spans="1:7" ht="23.1" customHeight="1" x14ac:dyDescent="0.25">
      <c r="A10" s="339" t="s">
        <v>158</v>
      </c>
      <c r="B10" s="339"/>
      <c r="C10" s="339"/>
      <c r="D10" s="339"/>
      <c r="E10" s="75">
        <f>SUM(E4:E9)</f>
        <v>12135</v>
      </c>
      <c r="F10" s="63"/>
      <c r="G10" s="64"/>
    </row>
    <row r="11" spans="1:7" ht="23.1" customHeight="1" x14ac:dyDescent="0.25">
      <c r="A11" s="339" t="s">
        <v>159</v>
      </c>
      <c r="B11" s="339"/>
      <c r="C11" s="339"/>
      <c r="D11" s="339"/>
      <c r="E11" s="75">
        <f>E10/60/17</f>
        <v>11.897058823529411</v>
      </c>
    </row>
    <row r="12" spans="1:7" x14ac:dyDescent="0.25">
      <c r="A12" s="342"/>
      <c r="B12" s="342"/>
      <c r="C12" s="342"/>
      <c r="D12" s="342"/>
      <c r="E12" s="342"/>
    </row>
    <row r="13" spans="1:7" x14ac:dyDescent="0.25">
      <c r="A13" s="341" t="s">
        <v>160</v>
      </c>
      <c r="B13" s="341"/>
      <c r="C13" s="341"/>
      <c r="D13" s="341"/>
      <c r="E13" s="341"/>
    </row>
    <row r="14" spans="1:7" x14ac:dyDescent="0.25">
      <c r="A14" s="341"/>
      <c r="B14" s="341"/>
      <c r="C14" s="341"/>
      <c r="D14" s="341"/>
      <c r="E14" s="341"/>
    </row>
    <row r="15" spans="1:7" ht="25.5" x14ac:dyDescent="0.25">
      <c r="A15" s="68" t="s">
        <v>148</v>
      </c>
      <c r="B15" s="68" t="s">
        <v>149</v>
      </c>
      <c r="C15" s="69" t="s">
        <v>150</v>
      </c>
      <c r="D15" s="114" t="s">
        <v>151</v>
      </c>
      <c r="E15" s="114" t="s">
        <v>20</v>
      </c>
    </row>
    <row r="16" spans="1:7" ht="35.25" customHeight="1" x14ac:dyDescent="0.25">
      <c r="A16" s="119" t="s">
        <v>161</v>
      </c>
      <c r="B16" s="71">
        <v>1</v>
      </c>
      <c r="C16" s="73">
        <v>144</v>
      </c>
      <c r="D16" s="115" t="s">
        <v>162</v>
      </c>
      <c r="E16" s="116">
        <f>B16*C16</f>
        <v>144</v>
      </c>
    </row>
    <row r="17" spans="1:5" ht="21.75" customHeight="1" x14ac:dyDescent="0.25">
      <c r="A17" s="339" t="s">
        <v>158</v>
      </c>
      <c r="B17" s="339"/>
      <c r="C17" s="339"/>
      <c r="D17" s="339"/>
      <c r="E17" s="75">
        <f>SUM(E16:E16)</f>
        <v>144</v>
      </c>
    </row>
    <row r="18" spans="1:5" ht="20.25" customHeight="1" x14ac:dyDescent="0.25">
      <c r="A18" s="340" t="s">
        <v>159</v>
      </c>
      <c r="B18" s="340"/>
      <c r="C18" s="340"/>
      <c r="D18" s="340"/>
      <c r="E18" s="120">
        <f>(E17/12)/19</f>
        <v>0.63157894736842102</v>
      </c>
    </row>
    <row r="22" spans="1:5" x14ac:dyDescent="0.25">
      <c r="A22" s="345" t="s">
        <v>163</v>
      </c>
      <c r="B22" s="345"/>
      <c r="C22" s="345"/>
      <c r="D22" s="345"/>
      <c r="E22" s="345"/>
    </row>
    <row r="23" spans="1:5" x14ac:dyDescent="0.25">
      <c r="A23" s="345"/>
      <c r="B23" s="345"/>
      <c r="C23" s="345"/>
      <c r="D23" s="345"/>
      <c r="E23" s="345"/>
    </row>
    <row r="24" spans="1:5" ht="25.5" x14ac:dyDescent="0.25">
      <c r="A24" s="68" t="s">
        <v>148</v>
      </c>
      <c r="B24" s="68" t="s">
        <v>149</v>
      </c>
      <c r="C24" s="69" t="s">
        <v>150</v>
      </c>
      <c r="D24" s="114" t="s">
        <v>151</v>
      </c>
      <c r="E24" s="114" t="s">
        <v>20</v>
      </c>
    </row>
    <row r="25" spans="1:5" x14ac:dyDescent="0.25">
      <c r="A25" s="118" t="s">
        <v>152</v>
      </c>
      <c r="B25" s="71">
        <v>1</v>
      </c>
      <c r="C25" s="73">
        <v>42</v>
      </c>
      <c r="D25" s="115">
        <v>5</v>
      </c>
      <c r="E25" s="116">
        <f t="shared" ref="E25:E30" si="1">B25*C25</f>
        <v>42</v>
      </c>
    </row>
    <row r="26" spans="1:5" x14ac:dyDescent="0.25">
      <c r="A26" s="118" t="s">
        <v>153</v>
      </c>
      <c r="B26" s="71">
        <v>1</v>
      </c>
      <c r="C26" s="117">
        <v>60.25</v>
      </c>
      <c r="D26" s="115">
        <v>5</v>
      </c>
      <c r="E26" s="116">
        <f t="shared" si="1"/>
        <v>60.25</v>
      </c>
    </row>
    <row r="27" spans="1:5" x14ac:dyDescent="0.25">
      <c r="A27" s="118" t="s">
        <v>154</v>
      </c>
      <c r="B27" s="71">
        <v>1</v>
      </c>
      <c r="C27" s="117">
        <v>620</v>
      </c>
      <c r="D27" s="115">
        <v>5</v>
      </c>
      <c r="E27" s="116">
        <f t="shared" si="1"/>
        <v>620</v>
      </c>
    </row>
    <row r="28" spans="1:5" x14ac:dyDescent="0.25">
      <c r="A28" s="118" t="s">
        <v>155</v>
      </c>
      <c r="B28" s="71">
        <v>4</v>
      </c>
      <c r="C28" s="117">
        <v>502</v>
      </c>
      <c r="D28" s="115">
        <v>5</v>
      </c>
      <c r="E28" s="116">
        <f t="shared" si="1"/>
        <v>2008</v>
      </c>
    </row>
    <row r="29" spans="1:5" ht="22.5" customHeight="1" x14ac:dyDescent="0.25">
      <c r="A29" s="119" t="s">
        <v>156</v>
      </c>
      <c r="B29" s="71">
        <v>2</v>
      </c>
      <c r="C29" s="117">
        <v>1225</v>
      </c>
      <c r="D29" s="115">
        <v>5</v>
      </c>
      <c r="E29" s="116">
        <f t="shared" si="1"/>
        <v>2450</v>
      </c>
    </row>
    <row r="30" spans="1:5" x14ac:dyDescent="0.25">
      <c r="A30" s="119" t="s">
        <v>157</v>
      </c>
      <c r="B30" s="71">
        <v>0</v>
      </c>
      <c r="C30" s="117">
        <v>1610</v>
      </c>
      <c r="D30" s="115">
        <v>5</v>
      </c>
      <c r="E30" s="116">
        <f t="shared" si="1"/>
        <v>0</v>
      </c>
    </row>
    <row r="31" spans="1:5" x14ac:dyDescent="0.25">
      <c r="A31" s="343" t="s">
        <v>158</v>
      </c>
      <c r="B31" s="343"/>
      <c r="C31" s="343"/>
      <c r="D31" s="343"/>
      <c r="E31" s="203">
        <f>SUM(E25:E30)</f>
        <v>5180.25</v>
      </c>
    </row>
    <row r="32" spans="1:5" x14ac:dyDescent="0.25">
      <c r="A32" s="343" t="s">
        <v>159</v>
      </c>
      <c r="B32" s="343"/>
      <c r="C32" s="343"/>
      <c r="D32" s="343"/>
      <c r="E32" s="203">
        <f>E31/60/8</f>
        <v>10.792187500000001</v>
      </c>
    </row>
    <row r="33" spans="1:5" x14ac:dyDescent="0.25">
      <c r="A33" s="342"/>
      <c r="B33" s="342"/>
      <c r="C33" s="342"/>
      <c r="D33" s="342"/>
      <c r="E33" s="342"/>
    </row>
    <row r="34" spans="1:5" x14ac:dyDescent="0.25">
      <c r="A34" s="345" t="s">
        <v>160</v>
      </c>
      <c r="B34" s="345"/>
      <c r="C34" s="345"/>
      <c r="D34" s="345"/>
      <c r="E34" s="345"/>
    </row>
    <row r="35" spans="1:5" x14ac:dyDescent="0.25">
      <c r="A35" s="345"/>
      <c r="B35" s="345"/>
      <c r="C35" s="345"/>
      <c r="D35" s="345"/>
      <c r="E35" s="345"/>
    </row>
    <row r="36" spans="1:5" ht="25.5" x14ac:dyDescent="0.25">
      <c r="A36" s="68" t="s">
        <v>148</v>
      </c>
      <c r="B36" s="68" t="s">
        <v>149</v>
      </c>
      <c r="C36" s="69" t="s">
        <v>150</v>
      </c>
      <c r="D36" s="114" t="s">
        <v>151</v>
      </c>
      <c r="E36" s="114" t="s">
        <v>20</v>
      </c>
    </row>
    <row r="37" spans="1:5" x14ac:dyDescent="0.25">
      <c r="A37" s="119" t="s">
        <v>161</v>
      </c>
      <c r="B37" s="71">
        <v>1</v>
      </c>
      <c r="C37" s="73">
        <v>120</v>
      </c>
      <c r="D37" s="115" t="s">
        <v>162</v>
      </c>
      <c r="E37" s="116">
        <f>B37*C37</f>
        <v>120</v>
      </c>
    </row>
    <row r="38" spans="1:5" x14ac:dyDescent="0.25">
      <c r="A38" s="343" t="s">
        <v>158</v>
      </c>
      <c r="B38" s="343"/>
      <c r="C38" s="343"/>
      <c r="D38" s="343"/>
      <c r="E38" s="203">
        <f>SUM(E37:E37)</f>
        <v>120</v>
      </c>
    </row>
    <row r="39" spans="1:5" x14ac:dyDescent="0.25">
      <c r="A39" s="344" t="s">
        <v>159</v>
      </c>
      <c r="B39" s="344"/>
      <c r="C39" s="344"/>
      <c r="D39" s="344"/>
      <c r="E39" s="204">
        <f>(E38/12)/8</f>
        <v>1.25</v>
      </c>
    </row>
    <row r="42" spans="1:5" x14ac:dyDescent="0.25">
      <c r="A42" s="347" t="s">
        <v>164</v>
      </c>
      <c r="B42" s="347"/>
      <c r="C42" s="347"/>
      <c r="D42" s="347"/>
      <c r="E42" s="347"/>
    </row>
    <row r="43" spans="1:5" x14ac:dyDescent="0.25">
      <c r="A43" s="347"/>
      <c r="B43" s="347"/>
      <c r="C43" s="347"/>
      <c r="D43" s="347"/>
      <c r="E43" s="347"/>
    </row>
    <row r="44" spans="1:5" ht="25.5" x14ac:dyDescent="0.25">
      <c r="A44" s="68" t="s">
        <v>148</v>
      </c>
      <c r="B44" s="68" t="s">
        <v>149</v>
      </c>
      <c r="C44" s="69" t="s">
        <v>150</v>
      </c>
      <c r="D44" s="114" t="s">
        <v>151</v>
      </c>
      <c r="E44" s="114" t="s">
        <v>20</v>
      </c>
    </row>
    <row r="45" spans="1:5" x14ac:dyDescent="0.25">
      <c r="A45" s="118" t="s">
        <v>152</v>
      </c>
      <c r="B45" s="71">
        <v>1</v>
      </c>
      <c r="C45" s="73">
        <v>42</v>
      </c>
      <c r="D45" s="115">
        <v>5</v>
      </c>
      <c r="E45" s="116">
        <f>B45*C45</f>
        <v>42</v>
      </c>
    </row>
    <row r="46" spans="1:5" x14ac:dyDescent="0.25">
      <c r="A46" s="118" t="s">
        <v>153</v>
      </c>
      <c r="B46" s="71">
        <v>1</v>
      </c>
      <c r="C46" s="117">
        <v>60.25</v>
      </c>
      <c r="D46" s="115">
        <v>5</v>
      </c>
      <c r="E46" s="116">
        <f t="shared" ref="E46:E50" si="2">B46*C46</f>
        <v>60.25</v>
      </c>
    </row>
    <row r="47" spans="1:5" x14ac:dyDescent="0.25">
      <c r="A47" s="118" t="s">
        <v>154</v>
      </c>
      <c r="B47" s="71">
        <v>1</v>
      </c>
      <c r="C47" s="117">
        <v>620</v>
      </c>
      <c r="D47" s="115">
        <v>5</v>
      </c>
      <c r="E47" s="116">
        <f t="shared" si="2"/>
        <v>620</v>
      </c>
    </row>
    <row r="48" spans="1:5" x14ac:dyDescent="0.25">
      <c r="A48" s="118" t="s">
        <v>155</v>
      </c>
      <c r="B48" s="71">
        <v>2</v>
      </c>
      <c r="C48" s="117">
        <v>502</v>
      </c>
      <c r="D48" s="115">
        <v>5</v>
      </c>
      <c r="E48" s="116">
        <f t="shared" si="2"/>
        <v>1004</v>
      </c>
    </row>
    <row r="49" spans="1:5" ht="24" customHeight="1" x14ac:dyDescent="0.25">
      <c r="A49" s="119" t="s">
        <v>156</v>
      </c>
      <c r="B49" s="71">
        <v>2</v>
      </c>
      <c r="C49" s="117">
        <v>1225</v>
      </c>
      <c r="D49" s="115">
        <v>5</v>
      </c>
      <c r="E49" s="116">
        <f>B49*C49</f>
        <v>2450</v>
      </c>
    </row>
    <row r="50" spans="1:5" x14ac:dyDescent="0.25">
      <c r="A50" s="119" t="s">
        <v>157</v>
      </c>
      <c r="B50" s="71">
        <v>0</v>
      </c>
      <c r="C50" s="117">
        <v>1610</v>
      </c>
      <c r="D50" s="115">
        <v>5</v>
      </c>
      <c r="E50" s="116">
        <f t="shared" si="2"/>
        <v>0</v>
      </c>
    </row>
    <row r="51" spans="1:5" x14ac:dyDescent="0.25">
      <c r="A51" s="348" t="s">
        <v>158</v>
      </c>
      <c r="B51" s="348"/>
      <c r="C51" s="348"/>
      <c r="D51" s="348"/>
      <c r="E51" s="212">
        <f>SUM(E45:E50)</f>
        <v>4176.25</v>
      </c>
    </row>
    <row r="52" spans="1:5" x14ac:dyDescent="0.25">
      <c r="A52" s="348" t="s">
        <v>159</v>
      </c>
      <c r="B52" s="348"/>
      <c r="C52" s="348"/>
      <c r="D52" s="348"/>
      <c r="E52" s="212">
        <f>E51/60/4</f>
        <v>17.401041666666668</v>
      </c>
    </row>
    <row r="53" spans="1:5" x14ac:dyDescent="0.25">
      <c r="A53" s="342"/>
      <c r="B53" s="342"/>
      <c r="C53" s="342"/>
      <c r="D53" s="342"/>
      <c r="E53" s="342"/>
    </row>
    <row r="54" spans="1:5" x14ac:dyDescent="0.25">
      <c r="A54" s="347" t="s">
        <v>160</v>
      </c>
      <c r="B54" s="347"/>
      <c r="C54" s="347"/>
      <c r="D54" s="347"/>
      <c r="E54" s="347"/>
    </row>
    <row r="55" spans="1:5" x14ac:dyDescent="0.25">
      <c r="A55" s="347"/>
      <c r="B55" s="347"/>
      <c r="C55" s="347"/>
      <c r="D55" s="347"/>
      <c r="E55" s="347"/>
    </row>
    <row r="56" spans="1:5" ht="25.5" x14ac:dyDescent="0.25">
      <c r="A56" s="68" t="s">
        <v>148</v>
      </c>
      <c r="B56" s="68" t="s">
        <v>149</v>
      </c>
      <c r="C56" s="69" t="s">
        <v>150</v>
      </c>
      <c r="D56" s="114" t="s">
        <v>151</v>
      </c>
      <c r="E56" s="114" t="s">
        <v>20</v>
      </c>
    </row>
    <row r="57" spans="1:5" x14ac:dyDescent="0.25">
      <c r="A57" s="119" t="s">
        <v>161</v>
      </c>
      <c r="B57" s="71">
        <v>1</v>
      </c>
      <c r="C57" s="73">
        <v>120</v>
      </c>
      <c r="D57" s="115" t="s">
        <v>162</v>
      </c>
      <c r="E57" s="116">
        <f>B57*C57</f>
        <v>120</v>
      </c>
    </row>
    <row r="58" spans="1:5" x14ac:dyDescent="0.25">
      <c r="A58" s="348" t="s">
        <v>158</v>
      </c>
      <c r="B58" s="348"/>
      <c r="C58" s="348"/>
      <c r="D58" s="348"/>
      <c r="E58" s="212">
        <f>SUM(E57:E57)</f>
        <v>120</v>
      </c>
    </row>
    <row r="59" spans="1:5" x14ac:dyDescent="0.25">
      <c r="A59" s="346" t="s">
        <v>159</v>
      </c>
      <c r="B59" s="346"/>
      <c r="C59" s="346"/>
      <c r="D59" s="346"/>
      <c r="E59" s="213">
        <f>(E58/12)/4</f>
        <v>2.5</v>
      </c>
    </row>
    <row r="60" spans="1:5" x14ac:dyDescent="0.25">
      <c r="A60" s="210"/>
      <c r="B60" s="210"/>
      <c r="C60" s="210"/>
      <c r="D60" s="210"/>
      <c r="E60" s="211"/>
    </row>
    <row r="61" spans="1:5" x14ac:dyDescent="0.25">
      <c r="C61" t="s">
        <v>165</v>
      </c>
    </row>
    <row r="62" spans="1:5" x14ac:dyDescent="0.25">
      <c r="A62" s="216" t="s">
        <v>16</v>
      </c>
      <c r="B62" s="217" t="s">
        <v>17</v>
      </c>
      <c r="C62" s="217" t="s">
        <v>166</v>
      </c>
      <c r="D62" s="217" t="s">
        <v>167</v>
      </c>
      <c r="E62" s="218" t="s">
        <v>168</v>
      </c>
    </row>
    <row r="63" spans="1:5" x14ac:dyDescent="0.25">
      <c r="A63" s="170" t="s">
        <v>1</v>
      </c>
      <c r="B63" s="171">
        <v>16</v>
      </c>
      <c r="C63" s="171">
        <v>7</v>
      </c>
      <c r="D63" s="171">
        <v>3</v>
      </c>
      <c r="E63" s="172">
        <v>2</v>
      </c>
    </row>
    <row r="64" spans="1:5" x14ac:dyDescent="0.25">
      <c r="A64" s="166" t="s">
        <v>19</v>
      </c>
      <c r="B64" s="91">
        <v>2</v>
      </c>
      <c r="C64" s="91">
        <v>2</v>
      </c>
      <c r="D64" s="91">
        <v>0</v>
      </c>
      <c r="E64" s="167">
        <v>0</v>
      </c>
    </row>
    <row r="65" spans="1:5" x14ac:dyDescent="0.25">
      <c r="A65" s="166" t="s">
        <v>14</v>
      </c>
      <c r="B65" s="91">
        <v>8</v>
      </c>
      <c r="C65" s="91">
        <v>4</v>
      </c>
      <c r="D65" s="91">
        <v>2</v>
      </c>
      <c r="E65" s="167">
        <v>0</v>
      </c>
    </row>
    <row r="66" spans="1:5" ht="15.75" thickBot="1" x14ac:dyDescent="0.3">
      <c r="A66" s="173" t="s">
        <v>15</v>
      </c>
      <c r="B66" s="174">
        <v>4</v>
      </c>
      <c r="C66" s="174">
        <v>2</v>
      </c>
      <c r="D66" s="174">
        <v>1</v>
      </c>
      <c r="E66" s="175">
        <v>0</v>
      </c>
    </row>
    <row r="67" spans="1:5" ht="15.75" thickBot="1" x14ac:dyDescent="0.3">
      <c r="A67" s="176" t="s">
        <v>20</v>
      </c>
      <c r="B67" s="177">
        <f>SUM(B63:B66)</f>
        <v>30</v>
      </c>
      <c r="C67" s="178">
        <f>SUM(C63:C66)</f>
        <v>15</v>
      </c>
      <c r="D67" s="178">
        <f t="shared" ref="D67:E67" si="3">SUM(D63:D66)</f>
        <v>6</v>
      </c>
      <c r="E67" s="179">
        <f t="shared" si="3"/>
        <v>2</v>
      </c>
    </row>
  </sheetData>
  <mergeCells count="21">
    <mergeCell ref="A59:D59"/>
    <mergeCell ref="A42:E43"/>
    <mergeCell ref="A51:D51"/>
    <mergeCell ref="A52:D52"/>
    <mergeCell ref="A53:E53"/>
    <mergeCell ref="A54:E55"/>
    <mergeCell ref="A58:D58"/>
    <mergeCell ref="A38:D38"/>
    <mergeCell ref="A39:D39"/>
    <mergeCell ref="A22:E23"/>
    <mergeCell ref="A31:D31"/>
    <mergeCell ref="A32:D32"/>
    <mergeCell ref="A33:E33"/>
    <mergeCell ref="A34:E35"/>
    <mergeCell ref="A17:D17"/>
    <mergeCell ref="A18:D18"/>
    <mergeCell ref="A1:E2"/>
    <mergeCell ref="A10:D10"/>
    <mergeCell ref="A11:D11"/>
    <mergeCell ref="A12:E12"/>
    <mergeCell ref="A13:E14"/>
  </mergeCells>
  <printOptions horizontalCentered="1" verticalCentered="1"/>
  <pageMargins left="0.31527777777777799" right="0.31527777777777799" top="1.4222222222222201" bottom="0.39374999999999999" header="0.511811023622047" footer="0.31527777777777799"/>
  <pageSetup paperSize="9" scale="89" orientation="portrait" horizontalDpi="300" verticalDpi="300" r:id="rId1"/>
  <headerFooter>
    <oddFooter>&amp;CQOF 07 Conjunto 01 lote 05, Riacho Fundo I, Brasília/DF - CEP: 71.805-772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6"/>
  <sheetViews>
    <sheetView view="pageBreakPreview" topLeftCell="A7" zoomScale="124" zoomScaleNormal="100" zoomScaleSheetLayoutView="124" workbookViewId="0">
      <selection activeCell="G18" sqref="G18"/>
    </sheetView>
  </sheetViews>
  <sheetFormatPr defaultColWidth="8.7109375" defaultRowHeight="15" x14ac:dyDescent="0.25"/>
  <cols>
    <col min="1" max="1" width="12.5703125" customWidth="1"/>
    <col min="2" max="2" width="33.7109375" customWidth="1"/>
    <col min="3" max="3" width="18.7109375" customWidth="1"/>
    <col min="4" max="5" width="16.42578125" customWidth="1"/>
    <col min="6" max="6" width="14.85546875" customWidth="1"/>
    <col min="7" max="7" width="23" customWidth="1"/>
    <col min="8" max="8" width="20" customWidth="1"/>
  </cols>
  <sheetData>
    <row r="1" spans="1:8" x14ac:dyDescent="0.25">
      <c r="A1" s="341" t="s">
        <v>169</v>
      </c>
      <c r="B1" s="341"/>
      <c r="C1" s="341"/>
      <c r="D1" s="341"/>
      <c r="E1" s="341"/>
      <c r="F1" s="341"/>
    </row>
    <row r="2" spans="1:8" ht="21" customHeight="1" x14ac:dyDescent="0.25">
      <c r="A2" s="341"/>
      <c r="B2" s="341"/>
      <c r="C2" s="341"/>
      <c r="D2" s="341"/>
      <c r="E2" s="341"/>
      <c r="F2" s="341"/>
    </row>
    <row r="3" spans="1:8" ht="29.25" customHeight="1" x14ac:dyDescent="0.25">
      <c r="A3" s="68" t="s">
        <v>149</v>
      </c>
      <c r="B3" s="69" t="s">
        <v>148</v>
      </c>
      <c r="C3" s="69" t="s">
        <v>150</v>
      </c>
      <c r="D3" s="70" t="s">
        <v>12</v>
      </c>
      <c r="E3" s="114" t="s">
        <v>170</v>
      </c>
      <c r="F3" s="114" t="s">
        <v>171</v>
      </c>
    </row>
    <row r="4" spans="1:8" ht="23.1" customHeight="1" x14ac:dyDescent="0.25">
      <c r="A4" s="71">
        <v>4</v>
      </c>
      <c r="B4" s="72" t="s">
        <v>172</v>
      </c>
      <c r="C4" s="73">
        <v>59</v>
      </c>
      <c r="D4" s="74">
        <f t="shared" ref="D4:D15" si="0">A4*C4</f>
        <v>236</v>
      </c>
      <c r="E4" s="115">
        <v>12</v>
      </c>
      <c r="F4" s="116">
        <f>D4/E4</f>
        <v>19.666666666666668</v>
      </c>
      <c r="G4" s="63"/>
      <c r="H4" s="64"/>
    </row>
    <row r="5" spans="1:8" ht="23.1" customHeight="1" x14ac:dyDescent="0.25">
      <c r="A5" s="71">
        <v>4</v>
      </c>
      <c r="B5" s="72" t="s">
        <v>173</v>
      </c>
      <c r="C5" s="117">
        <v>40</v>
      </c>
      <c r="D5" s="74">
        <f t="shared" si="0"/>
        <v>160</v>
      </c>
      <c r="E5" s="115">
        <v>12</v>
      </c>
      <c r="F5" s="116">
        <f t="shared" ref="F5:F15" si="1">D5/E5</f>
        <v>13.333333333333334</v>
      </c>
      <c r="G5" s="63"/>
      <c r="H5" s="64"/>
    </row>
    <row r="6" spans="1:8" ht="23.1" customHeight="1" x14ac:dyDescent="0.25">
      <c r="A6" s="71">
        <v>1</v>
      </c>
      <c r="B6" s="72" t="s">
        <v>174</v>
      </c>
      <c r="C6" s="117">
        <v>52</v>
      </c>
      <c r="D6" s="74">
        <f t="shared" si="0"/>
        <v>52</v>
      </c>
      <c r="E6" s="115">
        <v>12</v>
      </c>
      <c r="F6" s="116">
        <f t="shared" si="1"/>
        <v>4.333333333333333</v>
      </c>
      <c r="G6" s="63"/>
      <c r="H6" s="64"/>
    </row>
    <row r="7" spans="1:8" ht="23.1" customHeight="1" x14ac:dyDescent="0.25">
      <c r="A7" s="71">
        <v>1</v>
      </c>
      <c r="B7" s="72" t="s">
        <v>175</v>
      </c>
      <c r="C7" s="117">
        <v>45</v>
      </c>
      <c r="D7" s="74">
        <f t="shared" si="0"/>
        <v>45</v>
      </c>
      <c r="E7" s="115">
        <v>12</v>
      </c>
      <c r="F7" s="116">
        <f t="shared" si="1"/>
        <v>3.75</v>
      </c>
      <c r="G7" s="63"/>
      <c r="H7" s="64"/>
    </row>
    <row r="8" spans="1:8" ht="23.1" customHeight="1" x14ac:dyDescent="0.25">
      <c r="A8" s="71">
        <v>2</v>
      </c>
      <c r="B8" s="143" t="s">
        <v>176</v>
      </c>
      <c r="C8" s="117">
        <v>22</v>
      </c>
      <c r="D8" s="74">
        <f t="shared" si="0"/>
        <v>44</v>
      </c>
      <c r="E8" s="115">
        <v>12</v>
      </c>
      <c r="F8" s="116">
        <f t="shared" si="1"/>
        <v>3.6666666666666665</v>
      </c>
      <c r="G8" s="63"/>
      <c r="H8" s="64"/>
    </row>
    <row r="9" spans="1:8" ht="23.1" customHeight="1" x14ac:dyDescent="0.25">
      <c r="A9" s="71">
        <v>1</v>
      </c>
      <c r="B9" s="143" t="s">
        <v>177</v>
      </c>
      <c r="C9" s="117">
        <v>26</v>
      </c>
      <c r="D9" s="74">
        <f t="shared" si="0"/>
        <v>26</v>
      </c>
      <c r="E9" s="115">
        <v>12</v>
      </c>
      <c r="F9" s="116">
        <f t="shared" si="1"/>
        <v>2.1666666666666665</v>
      </c>
      <c r="G9" s="63"/>
      <c r="H9" s="64"/>
    </row>
    <row r="10" spans="1:8" ht="23.1" customHeight="1" x14ac:dyDescent="0.25">
      <c r="A10" s="71">
        <v>2</v>
      </c>
      <c r="B10" s="72" t="s">
        <v>178</v>
      </c>
      <c r="C10" s="117">
        <v>0.96</v>
      </c>
      <c r="D10" s="74">
        <f t="shared" si="0"/>
        <v>1.92</v>
      </c>
      <c r="E10" s="115">
        <v>12</v>
      </c>
      <c r="F10" s="116">
        <f t="shared" si="1"/>
        <v>0.16</v>
      </c>
      <c r="G10" s="63"/>
      <c r="H10" s="64"/>
    </row>
    <row r="11" spans="1:8" ht="23.1" customHeight="1" x14ac:dyDescent="0.25">
      <c r="A11" s="71">
        <v>1</v>
      </c>
      <c r="B11" s="72" t="s">
        <v>179</v>
      </c>
      <c r="C11" s="117">
        <v>69</v>
      </c>
      <c r="D11" s="74">
        <f t="shared" si="0"/>
        <v>69</v>
      </c>
      <c r="E11" s="115">
        <v>12</v>
      </c>
      <c r="F11" s="116">
        <f t="shared" si="1"/>
        <v>5.75</v>
      </c>
      <c r="G11" s="63"/>
      <c r="H11" s="64"/>
    </row>
    <row r="12" spans="1:8" ht="23.1" customHeight="1" x14ac:dyDescent="0.25">
      <c r="A12" s="71">
        <v>1</v>
      </c>
      <c r="B12" s="72" t="s">
        <v>180</v>
      </c>
      <c r="C12" s="117">
        <v>27.69</v>
      </c>
      <c r="D12" s="74">
        <f t="shared" si="0"/>
        <v>27.69</v>
      </c>
      <c r="E12" s="115">
        <v>12</v>
      </c>
      <c r="F12" s="116">
        <f t="shared" si="1"/>
        <v>2.3075000000000001</v>
      </c>
      <c r="G12" s="63"/>
      <c r="H12" s="64"/>
    </row>
    <row r="13" spans="1:8" ht="23.1" customHeight="1" x14ac:dyDescent="0.25">
      <c r="A13" s="71">
        <v>1</v>
      </c>
      <c r="B13" s="72" t="s">
        <v>181</v>
      </c>
      <c r="C13" s="117">
        <v>4.1399999999999997</v>
      </c>
      <c r="D13" s="74">
        <f t="shared" si="0"/>
        <v>4.1399999999999997</v>
      </c>
      <c r="E13" s="115">
        <v>12</v>
      </c>
      <c r="F13" s="116">
        <f t="shared" si="1"/>
        <v>0.34499999999999997</v>
      </c>
      <c r="G13" s="63"/>
      <c r="H13" s="64"/>
    </row>
    <row r="14" spans="1:8" ht="23.1" customHeight="1" x14ac:dyDescent="0.25">
      <c r="A14" s="71">
        <v>1</v>
      </c>
      <c r="B14" s="72" t="s">
        <v>182</v>
      </c>
      <c r="C14" s="117">
        <v>16.05</v>
      </c>
      <c r="D14" s="74">
        <f t="shared" si="0"/>
        <v>16.05</v>
      </c>
      <c r="E14" s="115">
        <v>12</v>
      </c>
      <c r="F14" s="116">
        <f t="shared" si="1"/>
        <v>1.3375000000000001</v>
      </c>
      <c r="G14" s="63"/>
      <c r="H14" s="64"/>
    </row>
    <row r="15" spans="1:8" ht="23.1" customHeight="1" x14ac:dyDescent="0.25">
      <c r="A15" s="71">
        <v>1</v>
      </c>
      <c r="B15" s="72" t="s">
        <v>183</v>
      </c>
      <c r="C15" s="117">
        <v>60</v>
      </c>
      <c r="D15" s="74">
        <f t="shared" si="0"/>
        <v>60</v>
      </c>
      <c r="E15" s="115">
        <v>12</v>
      </c>
      <c r="F15" s="116">
        <f t="shared" si="1"/>
        <v>5</v>
      </c>
      <c r="G15" s="63"/>
      <c r="H15" s="64"/>
    </row>
    <row r="16" spans="1:8" ht="23.1" customHeight="1" x14ac:dyDescent="0.25">
      <c r="A16" s="339" t="s">
        <v>184</v>
      </c>
      <c r="B16" s="339"/>
      <c r="C16" s="339"/>
      <c r="D16" s="339"/>
      <c r="E16" s="339"/>
      <c r="F16" s="75">
        <f>SUM(F4:F15)</f>
        <v>61.816666666666656</v>
      </c>
    </row>
  </sheetData>
  <mergeCells count="2">
    <mergeCell ref="A1:F2"/>
    <mergeCell ref="A16:E16"/>
  </mergeCells>
  <printOptions horizontalCentered="1" verticalCentered="1"/>
  <pageMargins left="0.31527777777777799" right="0.31527777777777799" top="1.4222222222222201" bottom="0.39374999999999999" header="0.511811023622047" footer="0.31527777777777799"/>
  <pageSetup paperSize="9" scale="86" orientation="portrait" horizontalDpi="300" verticalDpi="300" r:id="rId1"/>
  <headerFooter>
    <oddFooter>&amp;CQOF 07 Conjunto 01 lote 05, Riacho Fundo I, Brasília/DF - CEP: 71.805-772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9"/>
  <sheetViews>
    <sheetView view="pageBreakPreview" topLeftCell="A40" zoomScale="86" zoomScaleNormal="100" zoomScaleSheetLayoutView="86" workbookViewId="0">
      <selection activeCell="C41" sqref="C41"/>
    </sheetView>
  </sheetViews>
  <sheetFormatPr defaultColWidth="9.140625" defaultRowHeight="15" x14ac:dyDescent="0.25"/>
  <cols>
    <col min="1" max="1" width="16.85546875" customWidth="1"/>
    <col min="2" max="2" width="52" customWidth="1"/>
    <col min="3" max="3" width="28.140625" customWidth="1"/>
    <col min="4" max="4" width="42.5703125" customWidth="1"/>
    <col min="5" max="5" width="57.85546875" customWidth="1"/>
    <col min="7" max="7" width="25.42578125" customWidth="1"/>
  </cols>
  <sheetData>
    <row r="1" spans="1:5" s="76" customFormat="1" ht="15" customHeight="1" x14ac:dyDescent="0.25">
      <c r="A1" s="356" t="s">
        <v>185</v>
      </c>
      <c r="B1" s="356"/>
      <c r="C1" s="356"/>
      <c r="D1" s="356"/>
      <c r="E1" s="356"/>
    </row>
    <row r="2" spans="1:5" ht="15" customHeight="1" x14ac:dyDescent="0.25">
      <c r="A2" s="356"/>
      <c r="B2" s="356"/>
      <c r="C2" s="356"/>
      <c r="D2" s="356"/>
      <c r="E2" s="356"/>
    </row>
    <row r="3" spans="1:5" x14ac:dyDescent="0.25">
      <c r="A3" s="349" t="s">
        <v>186</v>
      </c>
      <c r="B3" s="349"/>
      <c r="C3" s="349"/>
      <c r="D3" s="349"/>
      <c r="E3" s="357"/>
    </row>
    <row r="4" spans="1:5" x14ac:dyDescent="0.25">
      <c r="A4" s="78" t="s">
        <v>187</v>
      </c>
      <c r="B4" s="79" t="s">
        <v>188</v>
      </c>
      <c r="C4" s="78" t="s">
        <v>95</v>
      </c>
      <c r="D4" s="78" t="s">
        <v>189</v>
      </c>
      <c r="E4" s="357"/>
    </row>
    <row r="5" spans="1:5" ht="30" x14ac:dyDescent="0.25">
      <c r="A5" s="80" t="s">
        <v>24</v>
      </c>
      <c r="B5" s="81" t="s">
        <v>190</v>
      </c>
      <c r="C5" s="138" t="s">
        <v>191</v>
      </c>
      <c r="D5" s="82" t="s">
        <v>192</v>
      </c>
      <c r="E5" s="357"/>
    </row>
    <row r="6" spans="1:5" x14ac:dyDescent="0.25">
      <c r="A6" s="80" t="s">
        <v>26</v>
      </c>
      <c r="B6" s="81" t="s">
        <v>193</v>
      </c>
      <c r="C6" s="80">
        <v>0.3</v>
      </c>
      <c r="D6" s="83" t="s">
        <v>194</v>
      </c>
      <c r="E6" s="357"/>
    </row>
    <row r="7" spans="1:5" x14ac:dyDescent="0.25">
      <c r="A7" s="80" t="s">
        <v>29</v>
      </c>
      <c r="B7" s="81" t="s">
        <v>195</v>
      </c>
      <c r="C7" s="83" t="s">
        <v>196</v>
      </c>
      <c r="D7" s="83" t="s">
        <v>197</v>
      </c>
      <c r="E7" s="357"/>
    </row>
    <row r="8" spans="1:5" x14ac:dyDescent="0.25">
      <c r="A8" s="80" t="s">
        <v>31</v>
      </c>
      <c r="B8" s="81" t="s">
        <v>198</v>
      </c>
      <c r="C8" s="84">
        <v>0.2</v>
      </c>
      <c r="D8" s="83" t="s">
        <v>199</v>
      </c>
      <c r="E8" s="357"/>
    </row>
    <row r="9" spans="1:5" x14ac:dyDescent="0.25">
      <c r="A9" s="85" t="s">
        <v>33</v>
      </c>
      <c r="B9" s="86" t="s">
        <v>200</v>
      </c>
      <c r="C9" s="85"/>
      <c r="D9" s="87"/>
      <c r="E9" s="357"/>
    </row>
    <row r="10" spans="1:5" x14ac:dyDescent="0.25">
      <c r="A10" s="358"/>
      <c r="B10" s="358"/>
      <c r="C10" s="358"/>
      <c r="D10" s="358"/>
      <c r="E10" s="358"/>
    </row>
    <row r="11" spans="1:5" x14ac:dyDescent="0.25">
      <c r="A11" s="78" t="s">
        <v>201</v>
      </c>
      <c r="B11" s="359" t="s">
        <v>202</v>
      </c>
      <c r="C11" s="359"/>
      <c r="D11" s="359"/>
      <c r="E11" s="359"/>
    </row>
    <row r="12" spans="1:5" x14ac:dyDescent="0.25">
      <c r="A12" s="353" t="s">
        <v>203</v>
      </c>
      <c r="B12" s="353"/>
      <c r="C12" s="353"/>
      <c r="D12" s="353"/>
      <c r="E12" s="353"/>
    </row>
    <row r="13" spans="1:5" x14ac:dyDescent="0.25">
      <c r="A13" s="78" t="s">
        <v>204</v>
      </c>
      <c r="B13" s="79" t="s">
        <v>89</v>
      </c>
      <c r="C13" s="88" t="s">
        <v>205</v>
      </c>
      <c r="D13" s="78" t="s">
        <v>206</v>
      </c>
      <c r="E13" s="78" t="s">
        <v>207</v>
      </c>
    </row>
    <row r="14" spans="1:5" x14ac:dyDescent="0.25">
      <c r="A14" s="77" t="s">
        <v>24</v>
      </c>
      <c r="B14" s="89" t="s">
        <v>208</v>
      </c>
      <c r="C14" s="90" t="s">
        <v>209</v>
      </c>
      <c r="D14" s="91" t="s">
        <v>210</v>
      </c>
      <c r="E14" s="91" t="s">
        <v>211</v>
      </c>
    </row>
    <row r="15" spans="1:5" x14ac:dyDescent="0.25">
      <c r="A15" s="77" t="s">
        <v>26</v>
      </c>
      <c r="B15" s="89" t="s">
        <v>212</v>
      </c>
      <c r="C15" s="90" t="s">
        <v>213</v>
      </c>
      <c r="D15" s="91" t="s">
        <v>214</v>
      </c>
      <c r="E15" s="91" t="s">
        <v>215</v>
      </c>
    </row>
    <row r="16" spans="1:5" x14ac:dyDescent="0.25">
      <c r="A16" s="77" t="s">
        <v>29</v>
      </c>
      <c r="B16" s="140" t="s">
        <v>216</v>
      </c>
      <c r="C16" s="90" t="s">
        <v>217</v>
      </c>
      <c r="D16" s="92" t="s">
        <v>218</v>
      </c>
      <c r="E16" s="93"/>
    </row>
    <row r="17" spans="1:5" x14ac:dyDescent="0.25">
      <c r="A17" s="354"/>
      <c r="B17" s="354"/>
      <c r="C17" s="354"/>
      <c r="D17" s="354"/>
      <c r="E17" s="354"/>
    </row>
    <row r="18" spans="1:5" x14ac:dyDescent="0.25">
      <c r="A18" s="77" t="s">
        <v>219</v>
      </c>
      <c r="B18" s="349" t="s">
        <v>220</v>
      </c>
      <c r="C18" s="349"/>
      <c r="D18" s="349"/>
      <c r="E18" s="349"/>
    </row>
    <row r="19" spans="1:5" x14ac:dyDescent="0.25">
      <c r="A19" s="349" t="s">
        <v>221</v>
      </c>
      <c r="B19" s="349"/>
      <c r="C19" s="349"/>
      <c r="D19" s="349"/>
      <c r="E19" s="349"/>
    </row>
    <row r="20" spans="1:5" x14ac:dyDescent="0.25">
      <c r="A20" s="78" t="s">
        <v>222</v>
      </c>
      <c r="B20" s="78" t="s">
        <v>90</v>
      </c>
      <c r="C20" s="88" t="s">
        <v>205</v>
      </c>
      <c r="D20" s="78" t="s">
        <v>206</v>
      </c>
      <c r="E20" s="78" t="s">
        <v>207</v>
      </c>
    </row>
    <row r="21" spans="1:5" x14ac:dyDescent="0.25">
      <c r="A21" s="77" t="s">
        <v>24</v>
      </c>
      <c r="B21" s="89" t="s">
        <v>223</v>
      </c>
      <c r="C21" s="95" t="s">
        <v>224</v>
      </c>
      <c r="D21" s="355" t="s">
        <v>225</v>
      </c>
      <c r="E21" s="96" t="s">
        <v>226</v>
      </c>
    </row>
    <row r="22" spans="1:5" x14ac:dyDescent="0.25">
      <c r="A22" s="77" t="s">
        <v>26</v>
      </c>
      <c r="B22" s="89" t="s">
        <v>227</v>
      </c>
      <c r="C22" s="95" t="s">
        <v>228</v>
      </c>
      <c r="D22" s="355"/>
      <c r="E22" s="96" t="s">
        <v>229</v>
      </c>
    </row>
    <row r="23" spans="1:5" ht="30" x14ac:dyDescent="0.25">
      <c r="A23" s="77" t="s">
        <v>29</v>
      </c>
      <c r="B23" s="97" t="s">
        <v>230</v>
      </c>
      <c r="C23" s="95" t="s">
        <v>231</v>
      </c>
      <c r="D23" s="355"/>
      <c r="E23" s="139" t="s">
        <v>232</v>
      </c>
    </row>
    <row r="24" spans="1:5" x14ac:dyDescent="0.25">
      <c r="A24" s="77" t="s">
        <v>31</v>
      </c>
      <c r="B24" s="89" t="s">
        <v>233</v>
      </c>
      <c r="C24" s="95" t="s">
        <v>234</v>
      </c>
      <c r="D24" s="355"/>
      <c r="E24" s="96" t="s">
        <v>235</v>
      </c>
    </row>
    <row r="25" spans="1:5" x14ac:dyDescent="0.25">
      <c r="A25" s="77" t="s">
        <v>33</v>
      </c>
      <c r="B25" s="89" t="s">
        <v>236</v>
      </c>
      <c r="C25" s="95" t="s">
        <v>237</v>
      </c>
      <c r="D25" s="355"/>
      <c r="E25" s="96" t="s">
        <v>238</v>
      </c>
    </row>
    <row r="26" spans="1:5" x14ac:dyDescent="0.25">
      <c r="A26" s="77" t="s">
        <v>36</v>
      </c>
      <c r="B26" s="89" t="s">
        <v>239</v>
      </c>
      <c r="C26" s="95" t="s">
        <v>240</v>
      </c>
      <c r="D26" s="355"/>
      <c r="E26" s="98" t="s">
        <v>241</v>
      </c>
    </row>
    <row r="27" spans="1:5" x14ac:dyDescent="0.25">
      <c r="A27" s="77" t="s">
        <v>76</v>
      </c>
      <c r="B27" s="97" t="s">
        <v>242</v>
      </c>
      <c r="C27" s="95" t="s">
        <v>243</v>
      </c>
      <c r="D27" s="355"/>
      <c r="E27" s="96" t="s">
        <v>244</v>
      </c>
    </row>
    <row r="28" spans="1:5" x14ac:dyDescent="0.25">
      <c r="A28" s="77" t="s">
        <v>78</v>
      </c>
      <c r="B28" s="89" t="s">
        <v>245</v>
      </c>
      <c r="C28" s="95" t="s">
        <v>246</v>
      </c>
      <c r="D28" s="355"/>
      <c r="E28" s="96" t="s">
        <v>247</v>
      </c>
    </row>
    <row r="29" spans="1:5" x14ac:dyDescent="0.25">
      <c r="A29" s="349"/>
      <c r="B29" s="349"/>
      <c r="C29" s="349"/>
      <c r="D29" s="349"/>
      <c r="E29" s="349"/>
    </row>
    <row r="30" spans="1:5" x14ac:dyDescent="0.25">
      <c r="A30" s="351" t="s">
        <v>81</v>
      </c>
      <c r="B30" s="351"/>
      <c r="C30" s="351"/>
      <c r="D30" s="351"/>
      <c r="E30" s="351"/>
    </row>
    <row r="31" spans="1:5" x14ac:dyDescent="0.25">
      <c r="A31" s="78" t="s">
        <v>248</v>
      </c>
      <c r="B31" s="78" t="s">
        <v>91</v>
      </c>
      <c r="C31" s="88" t="s">
        <v>205</v>
      </c>
      <c r="D31" s="78" t="s">
        <v>206</v>
      </c>
      <c r="E31" s="78" t="s">
        <v>207</v>
      </c>
    </row>
    <row r="32" spans="1:5" x14ac:dyDescent="0.25">
      <c r="A32" s="349" t="s">
        <v>24</v>
      </c>
      <c r="B32" s="100" t="s">
        <v>249</v>
      </c>
      <c r="C32" s="80" t="s">
        <v>250</v>
      </c>
      <c r="D32" s="80" t="s">
        <v>251</v>
      </c>
      <c r="E32" s="82" t="s">
        <v>252</v>
      </c>
    </row>
    <row r="33" spans="1:31" x14ac:dyDescent="0.25">
      <c r="A33" s="349"/>
      <c r="B33" s="101" t="s">
        <v>253</v>
      </c>
      <c r="C33" s="80" t="s">
        <v>254</v>
      </c>
      <c r="D33" s="80" t="s">
        <v>255</v>
      </c>
      <c r="E33" s="82" t="s">
        <v>252</v>
      </c>
    </row>
    <row r="34" spans="1:31" x14ac:dyDescent="0.25">
      <c r="A34" s="77" t="s">
        <v>26</v>
      </c>
      <c r="B34" s="101" t="s">
        <v>256</v>
      </c>
      <c r="C34" s="80" t="s">
        <v>257</v>
      </c>
      <c r="D34" s="80" t="s">
        <v>258</v>
      </c>
      <c r="E34" s="82" t="s">
        <v>259</v>
      </c>
    </row>
    <row r="35" spans="1:31" ht="30" x14ac:dyDescent="0.25">
      <c r="A35" s="77" t="s">
        <v>29</v>
      </c>
      <c r="B35" s="101" t="s">
        <v>260</v>
      </c>
      <c r="C35" s="142" t="s">
        <v>191</v>
      </c>
      <c r="D35" s="142" t="s">
        <v>259</v>
      </c>
      <c r="E35" s="82" t="s">
        <v>259</v>
      </c>
    </row>
    <row r="36" spans="1:31" ht="30" x14ac:dyDescent="0.25">
      <c r="A36" s="77" t="s">
        <v>31</v>
      </c>
      <c r="B36" s="101" t="s">
        <v>261</v>
      </c>
      <c r="C36" s="142" t="s">
        <v>191</v>
      </c>
      <c r="D36" s="142" t="s">
        <v>259</v>
      </c>
      <c r="E36" s="82" t="s">
        <v>259</v>
      </c>
    </row>
    <row r="37" spans="1:31" ht="30" x14ac:dyDescent="0.25">
      <c r="A37" s="77" t="s">
        <v>33</v>
      </c>
      <c r="B37" s="101" t="s">
        <v>262</v>
      </c>
      <c r="C37" s="142" t="s">
        <v>259</v>
      </c>
      <c r="D37" s="142" t="s">
        <v>259</v>
      </c>
      <c r="E37" s="82" t="s">
        <v>259</v>
      </c>
    </row>
    <row r="38" spans="1:31" x14ac:dyDescent="0.25">
      <c r="A38" s="352"/>
      <c r="B38" s="352"/>
      <c r="C38" s="352"/>
      <c r="D38" s="352"/>
      <c r="E38" s="352"/>
    </row>
    <row r="39" spans="1:31" x14ac:dyDescent="0.25">
      <c r="A39" s="349" t="s">
        <v>263</v>
      </c>
      <c r="B39" s="349"/>
      <c r="C39" s="349"/>
      <c r="D39" s="349"/>
      <c r="E39" s="349"/>
    </row>
    <row r="40" spans="1:31" x14ac:dyDescent="0.25">
      <c r="A40" s="78" t="s">
        <v>264</v>
      </c>
      <c r="B40" s="78" t="s">
        <v>265</v>
      </c>
      <c r="C40" s="88" t="s">
        <v>205</v>
      </c>
      <c r="D40" s="78" t="s">
        <v>206</v>
      </c>
      <c r="E40" s="78" t="s">
        <v>207</v>
      </c>
    </row>
    <row r="41" spans="1:31" ht="82.5" customHeight="1" x14ac:dyDescent="0.25">
      <c r="A41" s="144" t="s">
        <v>24</v>
      </c>
      <c r="B41" s="145" t="s">
        <v>266</v>
      </c>
      <c r="C41" s="146">
        <v>4.5999999999999999E-3</v>
      </c>
      <c r="D41" s="147" t="s">
        <v>267</v>
      </c>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row>
    <row r="42" spans="1:31" ht="12.75" customHeight="1" x14ac:dyDescent="0.25">
      <c r="A42" s="144" t="s">
        <v>26</v>
      </c>
      <c r="B42" s="149" t="s">
        <v>268</v>
      </c>
      <c r="C42" s="146">
        <v>4.0000000000000002E-4</v>
      </c>
      <c r="D42" s="145" t="s">
        <v>269</v>
      </c>
      <c r="E42" s="148"/>
      <c r="F42" s="150">
        <f>(8%*0.42%)*100</f>
        <v>3.3599999999999998E-2</v>
      </c>
      <c r="G42" s="150"/>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row>
    <row r="43" spans="1:31" ht="102.75" x14ac:dyDescent="0.25">
      <c r="A43" s="151" t="s">
        <v>29</v>
      </c>
      <c r="B43" s="149" t="s">
        <v>270</v>
      </c>
      <c r="C43" s="146">
        <v>2.5000000000000001E-2</v>
      </c>
      <c r="D43" s="152" t="s">
        <v>271</v>
      </c>
      <c r="E43" s="153"/>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row>
    <row r="44" spans="1:31" ht="38.25" x14ac:dyDescent="0.25">
      <c r="A44" s="151" t="s">
        <v>31</v>
      </c>
      <c r="B44" s="145" t="s">
        <v>272</v>
      </c>
      <c r="C44" s="146">
        <v>1.9400000000000001E-2</v>
      </c>
      <c r="D44" s="154" t="s">
        <v>273</v>
      </c>
      <c r="E44" s="148"/>
      <c r="F44" s="150"/>
      <c r="G44" s="148"/>
      <c r="H44" s="150"/>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row>
    <row r="45" spans="1:31" ht="25.5" x14ac:dyDescent="0.25">
      <c r="A45" s="144" t="s">
        <v>33</v>
      </c>
      <c r="B45" s="149" t="s">
        <v>274</v>
      </c>
      <c r="C45" s="146">
        <v>7.1000000000000004E-3</v>
      </c>
      <c r="D45" s="155" t="s">
        <v>275</v>
      </c>
      <c r="E45" s="148"/>
      <c r="F45" s="150">
        <f>(35.46%*0.04%)*100</f>
        <v>1.4184E-2</v>
      </c>
      <c r="G45" s="156"/>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row>
    <row r="46" spans="1:31" ht="51.75" x14ac:dyDescent="0.25">
      <c r="A46" s="151" t="s">
        <v>36</v>
      </c>
      <c r="B46" s="149" t="s">
        <v>276</v>
      </c>
      <c r="C46" s="146">
        <v>2.5000000000000001E-2</v>
      </c>
      <c r="D46" s="157" t="s">
        <v>277</v>
      </c>
      <c r="E46" s="148"/>
      <c r="F46" s="148">
        <f>0.04%*50%*100</f>
        <v>0.02</v>
      </c>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row>
    <row r="47" spans="1:31" x14ac:dyDescent="0.25">
      <c r="A47" s="349"/>
      <c r="B47" s="349"/>
      <c r="C47" s="349"/>
      <c r="D47" s="349"/>
      <c r="E47" s="349"/>
    </row>
    <row r="48" spans="1:31" x14ac:dyDescent="0.25">
      <c r="A48" s="78" t="s">
        <v>278</v>
      </c>
      <c r="B48" s="78" t="s">
        <v>279</v>
      </c>
      <c r="C48" s="105"/>
      <c r="D48" s="105"/>
      <c r="E48" s="105">
        <v>19</v>
      </c>
    </row>
    <row r="49" spans="1:31" x14ac:dyDescent="0.25">
      <c r="A49" s="78" t="s">
        <v>280</v>
      </c>
      <c r="B49" s="78" t="s">
        <v>116</v>
      </c>
      <c r="C49" s="88" t="s">
        <v>205</v>
      </c>
      <c r="D49" s="78" t="s">
        <v>206</v>
      </c>
      <c r="E49" s="78" t="s">
        <v>207</v>
      </c>
    </row>
    <row r="50" spans="1:31" ht="27.75" customHeight="1" x14ac:dyDescent="0.25">
      <c r="A50" s="77" t="s">
        <v>24</v>
      </c>
      <c r="B50" s="97" t="s">
        <v>281</v>
      </c>
      <c r="C50" s="95">
        <v>9.1999999999999998E-3</v>
      </c>
      <c r="D50" s="106" t="s">
        <v>282</v>
      </c>
      <c r="E50" s="103" t="s">
        <v>283</v>
      </c>
    </row>
    <row r="51" spans="1:31" ht="90.75" customHeight="1" x14ac:dyDescent="0.25">
      <c r="A51" s="144" t="s">
        <v>26</v>
      </c>
      <c r="B51" s="145" t="s">
        <v>284</v>
      </c>
      <c r="C51" s="146">
        <v>2.8E-3</v>
      </c>
      <c r="D51" s="154" t="s">
        <v>285</v>
      </c>
      <c r="E51" s="156"/>
      <c r="F51" s="150"/>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row>
    <row r="52" spans="1:31" ht="90.75" customHeight="1" x14ac:dyDescent="0.25">
      <c r="A52" s="144" t="s">
        <v>29</v>
      </c>
      <c r="B52" s="145" t="s">
        <v>286</v>
      </c>
      <c r="C52" s="146">
        <v>2.0000000000000001E-4</v>
      </c>
      <c r="D52" s="154" t="s">
        <v>287</v>
      </c>
      <c r="E52" s="148"/>
      <c r="F52" s="150">
        <f>(5/30/12)*0.5%*100</f>
        <v>6.9444444444444441E-3</v>
      </c>
      <c r="G52" s="148"/>
      <c r="H52" s="150"/>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row>
    <row r="53" spans="1:31" ht="90.75" customHeight="1" x14ac:dyDescent="0.25">
      <c r="A53" s="144" t="s">
        <v>31</v>
      </c>
      <c r="B53" s="149" t="s">
        <v>288</v>
      </c>
      <c r="C53" s="146">
        <v>2.9999999999999997E-4</v>
      </c>
      <c r="D53" s="154" t="s">
        <v>289</v>
      </c>
      <c r="E53" s="148"/>
      <c r="F53" s="158">
        <f>(1/30/12)*100</f>
        <v>0.27777777777777779</v>
      </c>
      <c r="G53" s="159"/>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row>
    <row r="54" spans="1:31" ht="90.75" customHeight="1" x14ac:dyDescent="0.25">
      <c r="A54" s="144" t="s">
        <v>33</v>
      </c>
      <c r="B54" s="145" t="s">
        <v>290</v>
      </c>
      <c r="C54" s="160">
        <v>2.0000000000000001E-4</v>
      </c>
      <c r="D54" s="155" t="s">
        <v>291</v>
      </c>
      <c r="E54" s="148"/>
      <c r="F54" s="150">
        <f>(15/30/12)*0.0078*100</f>
        <v>3.2500000000000001E-2</v>
      </c>
      <c r="G54" s="161"/>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row>
    <row r="55" spans="1:31" x14ac:dyDescent="0.25">
      <c r="A55" s="78" t="s">
        <v>292</v>
      </c>
      <c r="B55" s="78" t="s">
        <v>293</v>
      </c>
      <c r="C55" s="88" t="s">
        <v>205</v>
      </c>
      <c r="D55" s="78" t="s">
        <v>206</v>
      </c>
      <c r="E55" s="78" t="s">
        <v>207</v>
      </c>
    </row>
    <row r="56" spans="1:31" ht="15.75" x14ac:dyDescent="0.25">
      <c r="A56" s="99" t="s">
        <v>24</v>
      </c>
      <c r="B56" s="94" t="s">
        <v>294</v>
      </c>
      <c r="C56" s="94"/>
      <c r="D56" s="94" t="s">
        <v>295</v>
      </c>
      <c r="E56" s="102"/>
      <c r="G56" s="107">
        <f>(((5/30)/12)*0.05)*100</f>
        <v>6.9444444444444448E-2</v>
      </c>
    </row>
    <row r="57" spans="1:31" ht="15" customHeight="1" x14ac:dyDescent="0.25">
      <c r="A57" s="349" t="s">
        <v>296</v>
      </c>
      <c r="B57" s="349"/>
      <c r="C57" s="349"/>
      <c r="D57" s="349"/>
      <c r="E57" s="350"/>
    </row>
    <row r="58" spans="1:31" x14ac:dyDescent="0.25">
      <c r="A58" s="78" t="s">
        <v>297</v>
      </c>
      <c r="B58" s="105" t="s">
        <v>298</v>
      </c>
      <c r="C58" s="78" t="s">
        <v>205</v>
      </c>
      <c r="D58" s="78" t="s">
        <v>206</v>
      </c>
      <c r="E58" s="350"/>
    </row>
    <row r="59" spans="1:31" ht="30" customHeight="1" x14ac:dyDescent="0.25">
      <c r="A59" s="77" t="s">
        <v>24</v>
      </c>
      <c r="B59" s="89" t="s">
        <v>299</v>
      </c>
      <c r="C59" s="97" t="s">
        <v>300</v>
      </c>
      <c r="D59" s="104" t="s">
        <v>301</v>
      </c>
      <c r="E59" s="350"/>
    </row>
    <row r="60" spans="1:31" ht="30" x14ac:dyDescent="0.25">
      <c r="A60" s="77" t="s">
        <v>26</v>
      </c>
      <c r="B60" s="108" t="s">
        <v>302</v>
      </c>
      <c r="C60" s="97" t="s">
        <v>303</v>
      </c>
      <c r="D60" s="104" t="s">
        <v>301</v>
      </c>
      <c r="E60" s="350"/>
    </row>
    <row r="61" spans="1:31" x14ac:dyDescent="0.25">
      <c r="A61" s="80"/>
      <c r="B61" s="89" t="s">
        <v>304</v>
      </c>
      <c r="C61" s="89"/>
      <c r="D61" s="109">
        <f>((15/30)/12)*0.008*100</f>
        <v>3.3333333333333333E-2</v>
      </c>
      <c r="E61" s="350"/>
    </row>
    <row r="62" spans="1:31" x14ac:dyDescent="0.25">
      <c r="A62" s="349" t="s">
        <v>305</v>
      </c>
      <c r="B62" s="349"/>
      <c r="C62" s="349"/>
      <c r="D62" s="349"/>
      <c r="E62" s="350"/>
    </row>
    <row r="63" spans="1:31" x14ac:dyDescent="0.25">
      <c r="A63" s="78" t="s">
        <v>306</v>
      </c>
      <c r="B63" s="78" t="s">
        <v>307</v>
      </c>
      <c r="C63" s="78" t="s">
        <v>205</v>
      </c>
      <c r="D63" s="78" t="s">
        <v>206</v>
      </c>
      <c r="E63" s="350"/>
    </row>
    <row r="64" spans="1:31" ht="115.5" customHeight="1" x14ac:dyDescent="0.25">
      <c r="A64" s="77" t="s">
        <v>24</v>
      </c>
      <c r="B64" s="89" t="s">
        <v>124</v>
      </c>
      <c r="C64" s="92" t="s">
        <v>308</v>
      </c>
      <c r="D64" s="110" t="s">
        <v>309</v>
      </c>
      <c r="E64" s="350"/>
    </row>
    <row r="65" spans="1:5" ht="137.25" customHeight="1" x14ac:dyDescent="0.25">
      <c r="A65" s="77" t="s">
        <v>26</v>
      </c>
      <c r="B65" s="89" t="s">
        <v>125</v>
      </c>
      <c r="C65" s="92" t="s">
        <v>308</v>
      </c>
      <c r="D65" s="110" t="s">
        <v>310</v>
      </c>
      <c r="E65" s="350"/>
    </row>
    <row r="66" spans="1:5" x14ac:dyDescent="0.25">
      <c r="A66" s="77" t="s">
        <v>29</v>
      </c>
      <c r="B66" s="77" t="s">
        <v>311</v>
      </c>
      <c r="C66" s="111">
        <f>C67+C68+C69</f>
        <v>0.14250000000000002</v>
      </c>
      <c r="D66" s="112" t="s">
        <v>312</v>
      </c>
      <c r="E66" s="350"/>
    </row>
    <row r="67" spans="1:5" x14ac:dyDescent="0.25">
      <c r="A67" s="77" t="s">
        <v>313</v>
      </c>
      <c r="B67" s="89" t="s">
        <v>129</v>
      </c>
      <c r="C67" s="92">
        <v>1.6500000000000001E-2</v>
      </c>
      <c r="D67" s="113" t="s">
        <v>314</v>
      </c>
      <c r="E67" s="350"/>
    </row>
    <row r="68" spans="1:5" x14ac:dyDescent="0.25">
      <c r="A68" s="77" t="s">
        <v>315</v>
      </c>
      <c r="B68" s="89" t="s">
        <v>131</v>
      </c>
      <c r="C68" s="92">
        <v>7.5999999999999998E-2</v>
      </c>
      <c r="D68" s="113" t="s">
        <v>314</v>
      </c>
      <c r="E68" s="350"/>
    </row>
    <row r="69" spans="1:5" x14ac:dyDescent="0.25">
      <c r="A69" s="77" t="s">
        <v>316</v>
      </c>
      <c r="B69" s="89" t="s">
        <v>133</v>
      </c>
      <c r="C69" s="92">
        <v>0.05</v>
      </c>
      <c r="D69" s="113" t="s">
        <v>317</v>
      </c>
      <c r="E69" s="350"/>
    </row>
  </sheetData>
  <mergeCells count="19">
    <mergeCell ref="A1:E2"/>
    <mergeCell ref="A3:D3"/>
    <mergeCell ref="E3:E9"/>
    <mergeCell ref="A10:E10"/>
    <mergeCell ref="B11:E11"/>
    <mergeCell ref="A12:E12"/>
    <mergeCell ref="A17:E17"/>
    <mergeCell ref="B18:E18"/>
    <mergeCell ref="A19:E19"/>
    <mergeCell ref="D21:D28"/>
    <mergeCell ref="A47:E47"/>
    <mergeCell ref="A57:D57"/>
    <mergeCell ref="E57:E69"/>
    <mergeCell ref="A62:D62"/>
    <mergeCell ref="A29:E29"/>
    <mergeCell ref="A30:E30"/>
    <mergeCell ref="A32:A33"/>
    <mergeCell ref="A38:E38"/>
    <mergeCell ref="A39:E39"/>
  </mergeCells>
  <pageMargins left="0.31527777777777799" right="0.31527777777777799" top="1.4222222222222201" bottom="0.39374999999999999" header="0.511811023622047" footer="0.31527777777777799"/>
  <pageSetup paperSize="9" scale="48" orientation="portrait" horizontalDpi="300" verticalDpi="300" r:id="rId1"/>
  <headerFooter>
    <oddFooter>&amp;CQOF 07 Conjunto 01 lote 05, Riacho Fundo I, Brasília/DF - CEP: 71.805-772</oddFooter>
  </headerFooter>
  <rowBreaks count="1" manualBreakCount="1">
    <brk id="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E58FC-6248-4254-A6DD-5EC1CA01EEB6}">
  <dimension ref="A1:F39"/>
  <sheetViews>
    <sheetView view="pageBreakPreview" topLeftCell="A18" zoomScale="95" zoomScaleNormal="100" zoomScaleSheetLayoutView="95" workbookViewId="0">
      <selection activeCell="J47" sqref="J47"/>
    </sheetView>
  </sheetViews>
  <sheetFormatPr defaultRowHeight="12.75" x14ac:dyDescent="0.2"/>
  <cols>
    <col min="1" max="1" width="12.140625" style="249" customWidth="1"/>
    <col min="2" max="2" width="18.28515625" style="249" customWidth="1"/>
    <col min="3" max="3" width="20.140625" style="249" bestFit="1" customWidth="1"/>
    <col min="4" max="4" width="18.5703125" style="249" bestFit="1" customWidth="1"/>
    <col min="5" max="5" width="19" style="249" bestFit="1" customWidth="1"/>
    <col min="6" max="6" width="18.7109375" style="249" customWidth="1"/>
    <col min="7" max="256" width="9.140625" style="225"/>
    <col min="257" max="257" width="12.140625" style="225" customWidth="1"/>
    <col min="258" max="258" width="18.28515625" style="225" customWidth="1"/>
    <col min="259" max="259" width="20.140625" style="225" bestFit="1" customWidth="1"/>
    <col min="260" max="260" width="18.5703125" style="225" bestFit="1" customWidth="1"/>
    <col min="261" max="261" width="19" style="225" bestFit="1" customWidth="1"/>
    <col min="262" max="262" width="18.7109375" style="225" customWidth="1"/>
    <col min="263" max="512" width="9.140625" style="225"/>
    <col min="513" max="513" width="12.140625" style="225" customWidth="1"/>
    <col min="514" max="514" width="18.28515625" style="225" customWidth="1"/>
    <col min="515" max="515" width="20.140625" style="225" bestFit="1" customWidth="1"/>
    <col min="516" max="516" width="18.5703125" style="225" bestFit="1" customWidth="1"/>
    <col min="517" max="517" width="19" style="225" bestFit="1" customWidth="1"/>
    <col min="518" max="518" width="18.7109375" style="225" customWidth="1"/>
    <col min="519" max="768" width="9.140625" style="225"/>
    <col min="769" max="769" width="12.140625" style="225" customWidth="1"/>
    <col min="770" max="770" width="18.28515625" style="225" customWidth="1"/>
    <col min="771" max="771" width="20.140625" style="225" bestFit="1" customWidth="1"/>
    <col min="772" max="772" width="18.5703125" style="225" bestFit="1" customWidth="1"/>
    <col min="773" max="773" width="19" style="225" bestFit="1" customWidth="1"/>
    <col min="774" max="774" width="18.7109375" style="225" customWidth="1"/>
    <col min="775" max="1024" width="9.140625" style="225"/>
    <col min="1025" max="1025" width="12.140625" style="225" customWidth="1"/>
    <col min="1026" max="1026" width="18.28515625" style="225" customWidth="1"/>
    <col min="1027" max="1027" width="20.140625" style="225" bestFit="1" customWidth="1"/>
    <col min="1028" max="1028" width="18.5703125" style="225" bestFit="1" customWidth="1"/>
    <col min="1029" max="1029" width="19" style="225" bestFit="1" customWidth="1"/>
    <col min="1030" max="1030" width="18.7109375" style="225" customWidth="1"/>
    <col min="1031" max="1280" width="9.140625" style="225"/>
    <col min="1281" max="1281" width="12.140625" style="225" customWidth="1"/>
    <col min="1282" max="1282" width="18.28515625" style="225" customWidth="1"/>
    <col min="1283" max="1283" width="20.140625" style="225" bestFit="1" customWidth="1"/>
    <col min="1284" max="1284" width="18.5703125" style="225" bestFit="1" customWidth="1"/>
    <col min="1285" max="1285" width="19" style="225" bestFit="1" customWidth="1"/>
    <col min="1286" max="1286" width="18.7109375" style="225" customWidth="1"/>
    <col min="1287" max="1536" width="9.140625" style="225"/>
    <col min="1537" max="1537" width="12.140625" style="225" customWidth="1"/>
    <col min="1538" max="1538" width="18.28515625" style="225" customWidth="1"/>
    <col min="1539" max="1539" width="20.140625" style="225" bestFit="1" customWidth="1"/>
    <col min="1540" max="1540" width="18.5703125" style="225" bestFit="1" customWidth="1"/>
    <col min="1541" max="1541" width="19" style="225" bestFit="1" customWidth="1"/>
    <col min="1542" max="1542" width="18.7109375" style="225" customWidth="1"/>
    <col min="1543" max="1792" width="9.140625" style="225"/>
    <col min="1793" max="1793" width="12.140625" style="225" customWidth="1"/>
    <col min="1794" max="1794" width="18.28515625" style="225" customWidth="1"/>
    <col min="1795" max="1795" width="20.140625" style="225" bestFit="1" customWidth="1"/>
    <col min="1796" max="1796" width="18.5703125" style="225" bestFit="1" customWidth="1"/>
    <col min="1797" max="1797" width="19" style="225" bestFit="1" customWidth="1"/>
    <col min="1798" max="1798" width="18.7109375" style="225" customWidth="1"/>
    <col min="1799" max="2048" width="9.140625" style="225"/>
    <col min="2049" max="2049" width="12.140625" style="225" customWidth="1"/>
    <col min="2050" max="2050" width="18.28515625" style="225" customWidth="1"/>
    <col min="2051" max="2051" width="20.140625" style="225" bestFit="1" customWidth="1"/>
    <col min="2052" max="2052" width="18.5703125" style="225" bestFit="1" customWidth="1"/>
    <col min="2053" max="2053" width="19" style="225" bestFit="1" customWidth="1"/>
    <col min="2054" max="2054" width="18.7109375" style="225" customWidth="1"/>
    <col min="2055" max="2304" width="9.140625" style="225"/>
    <col min="2305" max="2305" width="12.140625" style="225" customWidth="1"/>
    <col min="2306" max="2306" width="18.28515625" style="225" customWidth="1"/>
    <col min="2307" max="2307" width="20.140625" style="225" bestFit="1" customWidth="1"/>
    <col min="2308" max="2308" width="18.5703125" style="225" bestFit="1" customWidth="1"/>
    <col min="2309" max="2309" width="19" style="225" bestFit="1" customWidth="1"/>
    <col min="2310" max="2310" width="18.7109375" style="225" customWidth="1"/>
    <col min="2311" max="2560" width="9.140625" style="225"/>
    <col min="2561" max="2561" width="12.140625" style="225" customWidth="1"/>
    <col min="2562" max="2562" width="18.28515625" style="225" customWidth="1"/>
    <col min="2563" max="2563" width="20.140625" style="225" bestFit="1" customWidth="1"/>
    <col min="2564" max="2564" width="18.5703125" style="225" bestFit="1" customWidth="1"/>
    <col min="2565" max="2565" width="19" style="225" bestFit="1" customWidth="1"/>
    <col min="2566" max="2566" width="18.7109375" style="225" customWidth="1"/>
    <col min="2567" max="2816" width="9.140625" style="225"/>
    <col min="2817" max="2817" width="12.140625" style="225" customWidth="1"/>
    <col min="2818" max="2818" width="18.28515625" style="225" customWidth="1"/>
    <col min="2819" max="2819" width="20.140625" style="225" bestFit="1" customWidth="1"/>
    <col min="2820" max="2820" width="18.5703125" style="225" bestFit="1" customWidth="1"/>
    <col min="2821" max="2821" width="19" style="225" bestFit="1" customWidth="1"/>
    <col min="2822" max="2822" width="18.7109375" style="225" customWidth="1"/>
    <col min="2823" max="3072" width="9.140625" style="225"/>
    <col min="3073" max="3073" width="12.140625" style="225" customWidth="1"/>
    <col min="3074" max="3074" width="18.28515625" style="225" customWidth="1"/>
    <col min="3075" max="3075" width="20.140625" style="225" bestFit="1" customWidth="1"/>
    <col min="3076" max="3076" width="18.5703125" style="225" bestFit="1" customWidth="1"/>
    <col min="3077" max="3077" width="19" style="225" bestFit="1" customWidth="1"/>
    <col min="3078" max="3078" width="18.7109375" style="225" customWidth="1"/>
    <col min="3079" max="3328" width="9.140625" style="225"/>
    <col min="3329" max="3329" width="12.140625" style="225" customWidth="1"/>
    <col min="3330" max="3330" width="18.28515625" style="225" customWidth="1"/>
    <col min="3331" max="3331" width="20.140625" style="225" bestFit="1" customWidth="1"/>
    <col min="3332" max="3332" width="18.5703125" style="225" bestFit="1" customWidth="1"/>
    <col min="3333" max="3333" width="19" style="225" bestFit="1" customWidth="1"/>
    <col min="3334" max="3334" width="18.7109375" style="225" customWidth="1"/>
    <col min="3335" max="3584" width="9.140625" style="225"/>
    <col min="3585" max="3585" width="12.140625" style="225" customWidth="1"/>
    <col min="3586" max="3586" width="18.28515625" style="225" customWidth="1"/>
    <col min="3587" max="3587" width="20.140625" style="225" bestFit="1" customWidth="1"/>
    <col min="3588" max="3588" width="18.5703125" style="225" bestFit="1" customWidth="1"/>
    <col min="3589" max="3589" width="19" style="225" bestFit="1" customWidth="1"/>
    <col min="3590" max="3590" width="18.7109375" style="225" customWidth="1"/>
    <col min="3591" max="3840" width="9.140625" style="225"/>
    <col min="3841" max="3841" width="12.140625" style="225" customWidth="1"/>
    <col min="3842" max="3842" width="18.28515625" style="225" customWidth="1"/>
    <col min="3843" max="3843" width="20.140625" style="225" bestFit="1" customWidth="1"/>
    <col min="3844" max="3844" width="18.5703125" style="225" bestFit="1" customWidth="1"/>
    <col min="3845" max="3845" width="19" style="225" bestFit="1" customWidth="1"/>
    <col min="3846" max="3846" width="18.7109375" style="225" customWidth="1"/>
    <col min="3847" max="4096" width="9.140625" style="225"/>
    <col min="4097" max="4097" width="12.140625" style="225" customWidth="1"/>
    <col min="4098" max="4098" width="18.28515625" style="225" customWidth="1"/>
    <col min="4099" max="4099" width="20.140625" style="225" bestFit="1" customWidth="1"/>
    <col min="4100" max="4100" width="18.5703125" style="225" bestFit="1" customWidth="1"/>
    <col min="4101" max="4101" width="19" style="225" bestFit="1" customWidth="1"/>
    <col min="4102" max="4102" width="18.7109375" style="225" customWidth="1"/>
    <col min="4103" max="4352" width="9.140625" style="225"/>
    <col min="4353" max="4353" width="12.140625" style="225" customWidth="1"/>
    <col min="4354" max="4354" width="18.28515625" style="225" customWidth="1"/>
    <col min="4355" max="4355" width="20.140625" style="225" bestFit="1" customWidth="1"/>
    <col min="4356" max="4356" width="18.5703125" style="225" bestFit="1" customWidth="1"/>
    <col min="4357" max="4357" width="19" style="225" bestFit="1" customWidth="1"/>
    <col min="4358" max="4358" width="18.7109375" style="225" customWidth="1"/>
    <col min="4359" max="4608" width="9.140625" style="225"/>
    <col min="4609" max="4609" width="12.140625" style="225" customWidth="1"/>
    <col min="4610" max="4610" width="18.28515625" style="225" customWidth="1"/>
    <col min="4611" max="4611" width="20.140625" style="225" bestFit="1" customWidth="1"/>
    <col min="4612" max="4612" width="18.5703125" style="225" bestFit="1" customWidth="1"/>
    <col min="4613" max="4613" width="19" style="225" bestFit="1" customWidth="1"/>
    <col min="4614" max="4614" width="18.7109375" style="225" customWidth="1"/>
    <col min="4615" max="4864" width="9.140625" style="225"/>
    <col min="4865" max="4865" width="12.140625" style="225" customWidth="1"/>
    <col min="4866" max="4866" width="18.28515625" style="225" customWidth="1"/>
    <col min="4867" max="4867" width="20.140625" style="225" bestFit="1" customWidth="1"/>
    <col min="4868" max="4868" width="18.5703125" style="225" bestFit="1" customWidth="1"/>
    <col min="4869" max="4869" width="19" style="225" bestFit="1" customWidth="1"/>
    <col min="4870" max="4870" width="18.7109375" style="225" customWidth="1"/>
    <col min="4871" max="5120" width="9.140625" style="225"/>
    <col min="5121" max="5121" width="12.140625" style="225" customWidth="1"/>
    <col min="5122" max="5122" width="18.28515625" style="225" customWidth="1"/>
    <col min="5123" max="5123" width="20.140625" style="225" bestFit="1" customWidth="1"/>
    <col min="5124" max="5124" width="18.5703125" style="225" bestFit="1" customWidth="1"/>
    <col min="5125" max="5125" width="19" style="225" bestFit="1" customWidth="1"/>
    <col min="5126" max="5126" width="18.7109375" style="225" customWidth="1"/>
    <col min="5127" max="5376" width="9.140625" style="225"/>
    <col min="5377" max="5377" width="12.140625" style="225" customWidth="1"/>
    <col min="5378" max="5378" width="18.28515625" style="225" customWidth="1"/>
    <col min="5379" max="5379" width="20.140625" style="225" bestFit="1" customWidth="1"/>
    <col min="5380" max="5380" width="18.5703125" style="225" bestFit="1" customWidth="1"/>
    <col min="5381" max="5381" width="19" style="225" bestFit="1" customWidth="1"/>
    <col min="5382" max="5382" width="18.7109375" style="225" customWidth="1"/>
    <col min="5383" max="5632" width="9.140625" style="225"/>
    <col min="5633" max="5633" width="12.140625" style="225" customWidth="1"/>
    <col min="5634" max="5634" width="18.28515625" style="225" customWidth="1"/>
    <col min="5635" max="5635" width="20.140625" style="225" bestFit="1" customWidth="1"/>
    <col min="5636" max="5636" width="18.5703125" style="225" bestFit="1" customWidth="1"/>
    <col min="5637" max="5637" width="19" style="225" bestFit="1" customWidth="1"/>
    <col min="5638" max="5638" width="18.7109375" style="225" customWidth="1"/>
    <col min="5639" max="5888" width="9.140625" style="225"/>
    <col min="5889" max="5889" width="12.140625" style="225" customWidth="1"/>
    <col min="5890" max="5890" width="18.28515625" style="225" customWidth="1"/>
    <col min="5891" max="5891" width="20.140625" style="225" bestFit="1" customWidth="1"/>
    <col min="5892" max="5892" width="18.5703125" style="225" bestFit="1" customWidth="1"/>
    <col min="5893" max="5893" width="19" style="225" bestFit="1" customWidth="1"/>
    <col min="5894" max="5894" width="18.7109375" style="225" customWidth="1"/>
    <col min="5895" max="6144" width="9.140625" style="225"/>
    <col min="6145" max="6145" width="12.140625" style="225" customWidth="1"/>
    <col min="6146" max="6146" width="18.28515625" style="225" customWidth="1"/>
    <col min="6147" max="6147" width="20.140625" style="225" bestFit="1" customWidth="1"/>
    <col min="6148" max="6148" width="18.5703125" style="225" bestFit="1" customWidth="1"/>
    <col min="6149" max="6149" width="19" style="225" bestFit="1" customWidth="1"/>
    <col min="6150" max="6150" width="18.7109375" style="225" customWidth="1"/>
    <col min="6151" max="6400" width="9.140625" style="225"/>
    <col min="6401" max="6401" width="12.140625" style="225" customWidth="1"/>
    <col min="6402" max="6402" width="18.28515625" style="225" customWidth="1"/>
    <col min="6403" max="6403" width="20.140625" style="225" bestFit="1" customWidth="1"/>
    <col min="6404" max="6404" width="18.5703125" style="225" bestFit="1" customWidth="1"/>
    <col min="6405" max="6405" width="19" style="225" bestFit="1" customWidth="1"/>
    <col min="6406" max="6406" width="18.7109375" style="225" customWidth="1"/>
    <col min="6407" max="6656" width="9.140625" style="225"/>
    <col min="6657" max="6657" width="12.140625" style="225" customWidth="1"/>
    <col min="6658" max="6658" width="18.28515625" style="225" customWidth="1"/>
    <col min="6659" max="6659" width="20.140625" style="225" bestFit="1" customWidth="1"/>
    <col min="6660" max="6660" width="18.5703125" style="225" bestFit="1" customWidth="1"/>
    <col min="6661" max="6661" width="19" style="225" bestFit="1" customWidth="1"/>
    <col min="6662" max="6662" width="18.7109375" style="225" customWidth="1"/>
    <col min="6663" max="6912" width="9.140625" style="225"/>
    <col min="6913" max="6913" width="12.140625" style="225" customWidth="1"/>
    <col min="6914" max="6914" width="18.28515625" style="225" customWidth="1"/>
    <col min="6915" max="6915" width="20.140625" style="225" bestFit="1" customWidth="1"/>
    <col min="6916" max="6916" width="18.5703125" style="225" bestFit="1" customWidth="1"/>
    <col min="6917" max="6917" width="19" style="225" bestFit="1" customWidth="1"/>
    <col min="6918" max="6918" width="18.7109375" style="225" customWidth="1"/>
    <col min="6919" max="7168" width="9.140625" style="225"/>
    <col min="7169" max="7169" width="12.140625" style="225" customWidth="1"/>
    <col min="7170" max="7170" width="18.28515625" style="225" customWidth="1"/>
    <col min="7171" max="7171" width="20.140625" style="225" bestFit="1" customWidth="1"/>
    <col min="7172" max="7172" width="18.5703125" style="225" bestFit="1" customWidth="1"/>
    <col min="7173" max="7173" width="19" style="225" bestFit="1" customWidth="1"/>
    <col min="7174" max="7174" width="18.7109375" style="225" customWidth="1"/>
    <col min="7175" max="7424" width="9.140625" style="225"/>
    <col min="7425" max="7425" width="12.140625" style="225" customWidth="1"/>
    <col min="7426" max="7426" width="18.28515625" style="225" customWidth="1"/>
    <col min="7427" max="7427" width="20.140625" style="225" bestFit="1" customWidth="1"/>
    <col min="7428" max="7428" width="18.5703125" style="225" bestFit="1" customWidth="1"/>
    <col min="7429" max="7429" width="19" style="225" bestFit="1" customWidth="1"/>
    <col min="7430" max="7430" width="18.7109375" style="225" customWidth="1"/>
    <col min="7431" max="7680" width="9.140625" style="225"/>
    <col min="7681" max="7681" width="12.140625" style="225" customWidth="1"/>
    <col min="7682" max="7682" width="18.28515625" style="225" customWidth="1"/>
    <col min="7683" max="7683" width="20.140625" style="225" bestFit="1" customWidth="1"/>
    <col min="7684" max="7684" width="18.5703125" style="225" bestFit="1" customWidth="1"/>
    <col min="7685" max="7685" width="19" style="225" bestFit="1" customWidth="1"/>
    <col min="7686" max="7686" width="18.7109375" style="225" customWidth="1"/>
    <col min="7687" max="7936" width="9.140625" style="225"/>
    <col min="7937" max="7937" width="12.140625" style="225" customWidth="1"/>
    <col min="7938" max="7938" width="18.28515625" style="225" customWidth="1"/>
    <col min="7939" max="7939" width="20.140625" style="225" bestFit="1" customWidth="1"/>
    <col min="7940" max="7940" width="18.5703125" style="225" bestFit="1" customWidth="1"/>
    <col min="7941" max="7941" width="19" style="225" bestFit="1" customWidth="1"/>
    <col min="7942" max="7942" width="18.7109375" style="225" customWidth="1"/>
    <col min="7943" max="8192" width="9.140625" style="225"/>
    <col min="8193" max="8193" width="12.140625" style="225" customWidth="1"/>
    <col min="8194" max="8194" width="18.28515625" style="225" customWidth="1"/>
    <col min="8195" max="8195" width="20.140625" style="225" bestFit="1" customWidth="1"/>
    <col min="8196" max="8196" width="18.5703125" style="225" bestFit="1" customWidth="1"/>
    <col min="8197" max="8197" width="19" style="225" bestFit="1" customWidth="1"/>
    <col min="8198" max="8198" width="18.7109375" style="225" customWidth="1"/>
    <col min="8199" max="8448" width="9.140625" style="225"/>
    <col min="8449" max="8449" width="12.140625" style="225" customWidth="1"/>
    <col min="8450" max="8450" width="18.28515625" style="225" customWidth="1"/>
    <col min="8451" max="8451" width="20.140625" style="225" bestFit="1" customWidth="1"/>
    <col min="8452" max="8452" width="18.5703125" style="225" bestFit="1" customWidth="1"/>
    <col min="8453" max="8453" width="19" style="225" bestFit="1" customWidth="1"/>
    <col min="8454" max="8454" width="18.7109375" style="225" customWidth="1"/>
    <col min="8455" max="8704" width="9.140625" style="225"/>
    <col min="8705" max="8705" width="12.140625" style="225" customWidth="1"/>
    <col min="8706" max="8706" width="18.28515625" style="225" customWidth="1"/>
    <col min="8707" max="8707" width="20.140625" style="225" bestFit="1" customWidth="1"/>
    <col min="8708" max="8708" width="18.5703125" style="225" bestFit="1" customWidth="1"/>
    <col min="8709" max="8709" width="19" style="225" bestFit="1" customWidth="1"/>
    <col min="8710" max="8710" width="18.7109375" style="225" customWidth="1"/>
    <col min="8711" max="8960" width="9.140625" style="225"/>
    <col min="8961" max="8961" width="12.140625" style="225" customWidth="1"/>
    <col min="8962" max="8962" width="18.28515625" style="225" customWidth="1"/>
    <col min="8963" max="8963" width="20.140625" style="225" bestFit="1" customWidth="1"/>
    <col min="8964" max="8964" width="18.5703125" style="225" bestFit="1" customWidth="1"/>
    <col min="8965" max="8965" width="19" style="225" bestFit="1" customWidth="1"/>
    <col min="8966" max="8966" width="18.7109375" style="225" customWidth="1"/>
    <col min="8967" max="9216" width="9.140625" style="225"/>
    <col min="9217" max="9217" width="12.140625" style="225" customWidth="1"/>
    <col min="9218" max="9218" width="18.28515625" style="225" customWidth="1"/>
    <col min="9219" max="9219" width="20.140625" style="225" bestFit="1" customWidth="1"/>
    <col min="9220" max="9220" width="18.5703125" style="225" bestFit="1" customWidth="1"/>
    <col min="9221" max="9221" width="19" style="225" bestFit="1" customWidth="1"/>
    <col min="9222" max="9222" width="18.7109375" style="225" customWidth="1"/>
    <col min="9223" max="9472" width="9.140625" style="225"/>
    <col min="9473" max="9473" width="12.140625" style="225" customWidth="1"/>
    <col min="9474" max="9474" width="18.28515625" style="225" customWidth="1"/>
    <col min="9475" max="9475" width="20.140625" style="225" bestFit="1" customWidth="1"/>
    <col min="9476" max="9476" width="18.5703125" style="225" bestFit="1" customWidth="1"/>
    <col min="9477" max="9477" width="19" style="225" bestFit="1" customWidth="1"/>
    <col min="9478" max="9478" width="18.7109375" style="225" customWidth="1"/>
    <col min="9479" max="9728" width="9.140625" style="225"/>
    <col min="9729" max="9729" width="12.140625" style="225" customWidth="1"/>
    <col min="9730" max="9730" width="18.28515625" style="225" customWidth="1"/>
    <col min="9731" max="9731" width="20.140625" style="225" bestFit="1" customWidth="1"/>
    <col min="9732" max="9732" width="18.5703125" style="225" bestFit="1" customWidth="1"/>
    <col min="9733" max="9733" width="19" style="225" bestFit="1" customWidth="1"/>
    <col min="9734" max="9734" width="18.7109375" style="225" customWidth="1"/>
    <col min="9735" max="9984" width="9.140625" style="225"/>
    <col min="9985" max="9985" width="12.140625" style="225" customWidth="1"/>
    <col min="9986" max="9986" width="18.28515625" style="225" customWidth="1"/>
    <col min="9987" max="9987" width="20.140625" style="225" bestFit="1" customWidth="1"/>
    <col min="9988" max="9988" width="18.5703125" style="225" bestFit="1" customWidth="1"/>
    <col min="9989" max="9989" width="19" style="225" bestFit="1" customWidth="1"/>
    <col min="9990" max="9990" width="18.7109375" style="225" customWidth="1"/>
    <col min="9991" max="10240" width="9.140625" style="225"/>
    <col min="10241" max="10241" width="12.140625" style="225" customWidth="1"/>
    <col min="10242" max="10242" width="18.28515625" style="225" customWidth="1"/>
    <col min="10243" max="10243" width="20.140625" style="225" bestFit="1" customWidth="1"/>
    <col min="10244" max="10244" width="18.5703125" style="225" bestFit="1" customWidth="1"/>
    <col min="10245" max="10245" width="19" style="225" bestFit="1" customWidth="1"/>
    <col min="10246" max="10246" width="18.7109375" style="225" customWidth="1"/>
    <col min="10247" max="10496" width="9.140625" style="225"/>
    <col min="10497" max="10497" width="12.140625" style="225" customWidth="1"/>
    <col min="10498" max="10498" width="18.28515625" style="225" customWidth="1"/>
    <col min="10499" max="10499" width="20.140625" style="225" bestFit="1" customWidth="1"/>
    <col min="10500" max="10500" width="18.5703125" style="225" bestFit="1" customWidth="1"/>
    <col min="10501" max="10501" width="19" style="225" bestFit="1" customWidth="1"/>
    <col min="10502" max="10502" width="18.7109375" style="225" customWidth="1"/>
    <col min="10503" max="10752" width="9.140625" style="225"/>
    <col min="10753" max="10753" width="12.140625" style="225" customWidth="1"/>
    <col min="10754" max="10754" width="18.28515625" style="225" customWidth="1"/>
    <col min="10755" max="10755" width="20.140625" style="225" bestFit="1" customWidth="1"/>
    <col min="10756" max="10756" width="18.5703125" style="225" bestFit="1" customWidth="1"/>
    <col min="10757" max="10757" width="19" style="225" bestFit="1" customWidth="1"/>
    <col min="10758" max="10758" width="18.7109375" style="225" customWidth="1"/>
    <col min="10759" max="11008" width="9.140625" style="225"/>
    <col min="11009" max="11009" width="12.140625" style="225" customWidth="1"/>
    <col min="11010" max="11010" width="18.28515625" style="225" customWidth="1"/>
    <col min="11011" max="11011" width="20.140625" style="225" bestFit="1" customWidth="1"/>
    <col min="11012" max="11012" width="18.5703125" style="225" bestFit="1" customWidth="1"/>
    <col min="11013" max="11013" width="19" style="225" bestFit="1" customWidth="1"/>
    <col min="11014" max="11014" width="18.7109375" style="225" customWidth="1"/>
    <col min="11015" max="11264" width="9.140625" style="225"/>
    <col min="11265" max="11265" width="12.140625" style="225" customWidth="1"/>
    <col min="11266" max="11266" width="18.28515625" style="225" customWidth="1"/>
    <col min="11267" max="11267" width="20.140625" style="225" bestFit="1" customWidth="1"/>
    <col min="11268" max="11268" width="18.5703125" style="225" bestFit="1" customWidth="1"/>
    <col min="11269" max="11269" width="19" style="225" bestFit="1" customWidth="1"/>
    <col min="11270" max="11270" width="18.7109375" style="225" customWidth="1"/>
    <col min="11271" max="11520" width="9.140625" style="225"/>
    <col min="11521" max="11521" width="12.140625" style="225" customWidth="1"/>
    <col min="11522" max="11522" width="18.28515625" style="225" customWidth="1"/>
    <col min="11523" max="11523" width="20.140625" style="225" bestFit="1" customWidth="1"/>
    <col min="11524" max="11524" width="18.5703125" style="225" bestFit="1" customWidth="1"/>
    <col min="11525" max="11525" width="19" style="225" bestFit="1" customWidth="1"/>
    <col min="11526" max="11526" width="18.7109375" style="225" customWidth="1"/>
    <col min="11527" max="11776" width="9.140625" style="225"/>
    <col min="11777" max="11777" width="12.140625" style="225" customWidth="1"/>
    <col min="11778" max="11778" width="18.28515625" style="225" customWidth="1"/>
    <col min="11779" max="11779" width="20.140625" style="225" bestFit="1" customWidth="1"/>
    <col min="11780" max="11780" width="18.5703125" style="225" bestFit="1" customWidth="1"/>
    <col min="11781" max="11781" width="19" style="225" bestFit="1" customWidth="1"/>
    <col min="11782" max="11782" width="18.7109375" style="225" customWidth="1"/>
    <col min="11783" max="12032" width="9.140625" style="225"/>
    <col min="12033" max="12033" width="12.140625" style="225" customWidth="1"/>
    <col min="12034" max="12034" width="18.28515625" style="225" customWidth="1"/>
    <col min="12035" max="12035" width="20.140625" style="225" bestFit="1" customWidth="1"/>
    <col min="12036" max="12036" width="18.5703125" style="225" bestFit="1" customWidth="1"/>
    <col min="12037" max="12037" width="19" style="225" bestFit="1" customWidth="1"/>
    <col min="12038" max="12038" width="18.7109375" style="225" customWidth="1"/>
    <col min="12039" max="12288" width="9.140625" style="225"/>
    <col min="12289" max="12289" width="12.140625" style="225" customWidth="1"/>
    <col min="12290" max="12290" width="18.28515625" style="225" customWidth="1"/>
    <col min="12291" max="12291" width="20.140625" style="225" bestFit="1" customWidth="1"/>
    <col min="12292" max="12292" width="18.5703125" style="225" bestFit="1" customWidth="1"/>
    <col min="12293" max="12293" width="19" style="225" bestFit="1" customWidth="1"/>
    <col min="12294" max="12294" width="18.7109375" style="225" customWidth="1"/>
    <col min="12295" max="12544" width="9.140625" style="225"/>
    <col min="12545" max="12545" width="12.140625" style="225" customWidth="1"/>
    <col min="12546" max="12546" width="18.28515625" style="225" customWidth="1"/>
    <col min="12547" max="12547" width="20.140625" style="225" bestFit="1" customWidth="1"/>
    <col min="12548" max="12548" width="18.5703125" style="225" bestFit="1" customWidth="1"/>
    <col min="12549" max="12549" width="19" style="225" bestFit="1" customWidth="1"/>
    <col min="12550" max="12550" width="18.7109375" style="225" customWidth="1"/>
    <col min="12551" max="12800" width="9.140625" style="225"/>
    <col min="12801" max="12801" width="12.140625" style="225" customWidth="1"/>
    <col min="12802" max="12802" width="18.28515625" style="225" customWidth="1"/>
    <col min="12803" max="12803" width="20.140625" style="225" bestFit="1" customWidth="1"/>
    <col min="12804" max="12804" width="18.5703125" style="225" bestFit="1" customWidth="1"/>
    <col min="12805" max="12805" width="19" style="225" bestFit="1" customWidth="1"/>
    <col min="12806" max="12806" width="18.7109375" style="225" customWidth="1"/>
    <col min="12807" max="13056" width="9.140625" style="225"/>
    <col min="13057" max="13057" width="12.140625" style="225" customWidth="1"/>
    <col min="13058" max="13058" width="18.28515625" style="225" customWidth="1"/>
    <col min="13059" max="13059" width="20.140625" style="225" bestFit="1" customWidth="1"/>
    <col min="13060" max="13060" width="18.5703125" style="225" bestFit="1" customWidth="1"/>
    <col min="13061" max="13061" width="19" style="225" bestFit="1" customWidth="1"/>
    <col min="13062" max="13062" width="18.7109375" style="225" customWidth="1"/>
    <col min="13063" max="13312" width="9.140625" style="225"/>
    <col min="13313" max="13313" width="12.140625" style="225" customWidth="1"/>
    <col min="13314" max="13314" width="18.28515625" style="225" customWidth="1"/>
    <col min="13315" max="13315" width="20.140625" style="225" bestFit="1" customWidth="1"/>
    <col min="13316" max="13316" width="18.5703125" style="225" bestFit="1" customWidth="1"/>
    <col min="13317" max="13317" width="19" style="225" bestFit="1" customWidth="1"/>
    <col min="13318" max="13318" width="18.7109375" style="225" customWidth="1"/>
    <col min="13319" max="13568" width="9.140625" style="225"/>
    <col min="13569" max="13569" width="12.140625" style="225" customWidth="1"/>
    <col min="13570" max="13570" width="18.28515625" style="225" customWidth="1"/>
    <col min="13571" max="13571" width="20.140625" style="225" bestFit="1" customWidth="1"/>
    <col min="13572" max="13572" width="18.5703125" style="225" bestFit="1" customWidth="1"/>
    <col min="13573" max="13573" width="19" style="225" bestFit="1" customWidth="1"/>
    <col min="13574" max="13574" width="18.7109375" style="225" customWidth="1"/>
    <col min="13575" max="13824" width="9.140625" style="225"/>
    <col min="13825" max="13825" width="12.140625" style="225" customWidth="1"/>
    <col min="13826" max="13826" width="18.28515625" style="225" customWidth="1"/>
    <col min="13827" max="13827" width="20.140625" style="225" bestFit="1" customWidth="1"/>
    <col min="13828" max="13828" width="18.5703125" style="225" bestFit="1" customWidth="1"/>
    <col min="13829" max="13829" width="19" style="225" bestFit="1" customWidth="1"/>
    <col min="13830" max="13830" width="18.7109375" style="225" customWidth="1"/>
    <col min="13831" max="14080" width="9.140625" style="225"/>
    <col min="14081" max="14081" width="12.140625" style="225" customWidth="1"/>
    <col min="14082" max="14082" width="18.28515625" style="225" customWidth="1"/>
    <col min="14083" max="14083" width="20.140625" style="225" bestFit="1" customWidth="1"/>
    <col min="14084" max="14084" width="18.5703125" style="225" bestFit="1" customWidth="1"/>
    <col min="14085" max="14085" width="19" style="225" bestFit="1" customWidth="1"/>
    <col min="14086" max="14086" width="18.7109375" style="225" customWidth="1"/>
    <col min="14087" max="14336" width="9.140625" style="225"/>
    <col min="14337" max="14337" width="12.140625" style="225" customWidth="1"/>
    <col min="14338" max="14338" width="18.28515625" style="225" customWidth="1"/>
    <col min="14339" max="14339" width="20.140625" style="225" bestFit="1" customWidth="1"/>
    <col min="14340" max="14340" width="18.5703125" style="225" bestFit="1" customWidth="1"/>
    <col min="14341" max="14341" width="19" style="225" bestFit="1" customWidth="1"/>
    <col min="14342" max="14342" width="18.7109375" style="225" customWidth="1"/>
    <col min="14343" max="14592" width="9.140625" style="225"/>
    <col min="14593" max="14593" width="12.140625" style="225" customWidth="1"/>
    <col min="14594" max="14594" width="18.28515625" style="225" customWidth="1"/>
    <col min="14595" max="14595" width="20.140625" style="225" bestFit="1" customWidth="1"/>
    <col min="14596" max="14596" width="18.5703125" style="225" bestFit="1" customWidth="1"/>
    <col min="14597" max="14597" width="19" style="225" bestFit="1" customWidth="1"/>
    <col min="14598" max="14598" width="18.7109375" style="225" customWidth="1"/>
    <col min="14599" max="14848" width="9.140625" style="225"/>
    <col min="14849" max="14849" width="12.140625" style="225" customWidth="1"/>
    <col min="14850" max="14850" width="18.28515625" style="225" customWidth="1"/>
    <col min="14851" max="14851" width="20.140625" style="225" bestFit="1" customWidth="1"/>
    <col min="14852" max="14852" width="18.5703125" style="225" bestFit="1" customWidth="1"/>
    <col min="14853" max="14853" width="19" style="225" bestFit="1" customWidth="1"/>
    <col min="14854" max="14854" width="18.7109375" style="225" customWidth="1"/>
    <col min="14855" max="15104" width="9.140625" style="225"/>
    <col min="15105" max="15105" width="12.140625" style="225" customWidth="1"/>
    <col min="15106" max="15106" width="18.28515625" style="225" customWidth="1"/>
    <col min="15107" max="15107" width="20.140625" style="225" bestFit="1" customWidth="1"/>
    <col min="15108" max="15108" width="18.5703125" style="225" bestFit="1" customWidth="1"/>
    <col min="15109" max="15109" width="19" style="225" bestFit="1" customWidth="1"/>
    <col min="15110" max="15110" width="18.7109375" style="225" customWidth="1"/>
    <col min="15111" max="15360" width="9.140625" style="225"/>
    <col min="15361" max="15361" width="12.140625" style="225" customWidth="1"/>
    <col min="15362" max="15362" width="18.28515625" style="225" customWidth="1"/>
    <col min="15363" max="15363" width="20.140625" style="225" bestFit="1" customWidth="1"/>
    <col min="15364" max="15364" width="18.5703125" style="225" bestFit="1" customWidth="1"/>
    <col min="15365" max="15365" width="19" style="225" bestFit="1" customWidth="1"/>
    <col min="15366" max="15366" width="18.7109375" style="225" customWidth="1"/>
    <col min="15367" max="15616" width="9.140625" style="225"/>
    <col min="15617" max="15617" width="12.140625" style="225" customWidth="1"/>
    <col min="15618" max="15618" width="18.28515625" style="225" customWidth="1"/>
    <col min="15619" max="15619" width="20.140625" style="225" bestFit="1" customWidth="1"/>
    <col min="15620" max="15620" width="18.5703125" style="225" bestFit="1" customWidth="1"/>
    <col min="15621" max="15621" width="19" style="225" bestFit="1" customWidth="1"/>
    <col min="15622" max="15622" width="18.7109375" style="225" customWidth="1"/>
    <col min="15623" max="15872" width="9.140625" style="225"/>
    <col min="15873" max="15873" width="12.140625" style="225" customWidth="1"/>
    <col min="15874" max="15874" width="18.28515625" style="225" customWidth="1"/>
    <col min="15875" max="15875" width="20.140625" style="225" bestFit="1" customWidth="1"/>
    <col min="15876" max="15876" width="18.5703125" style="225" bestFit="1" customWidth="1"/>
    <col min="15877" max="15877" width="19" style="225" bestFit="1" customWidth="1"/>
    <col min="15878" max="15878" width="18.7109375" style="225" customWidth="1"/>
    <col min="15879" max="16128" width="9.140625" style="225"/>
    <col min="16129" max="16129" width="12.140625" style="225" customWidth="1"/>
    <col min="16130" max="16130" width="18.28515625" style="225" customWidth="1"/>
    <col min="16131" max="16131" width="20.140625" style="225" bestFit="1" customWidth="1"/>
    <col min="16132" max="16132" width="18.5703125" style="225" bestFit="1" customWidth="1"/>
    <col min="16133" max="16133" width="19" style="225" bestFit="1" customWidth="1"/>
    <col min="16134" max="16134" width="18.7109375" style="225" customWidth="1"/>
    <col min="16135" max="16384" width="9.140625" style="225"/>
  </cols>
  <sheetData>
    <row r="1" spans="1:6" ht="13.5" thickBot="1" x14ac:dyDescent="0.25">
      <c r="A1" s="222"/>
      <c r="B1" s="223"/>
      <c r="C1" s="223"/>
      <c r="D1" s="223"/>
      <c r="E1" s="223"/>
      <c r="F1" s="224"/>
    </row>
    <row r="2" spans="1:6" ht="18.75" x14ac:dyDescent="0.2">
      <c r="A2" s="367" t="s">
        <v>318</v>
      </c>
      <c r="B2" s="368"/>
      <c r="C2" s="368"/>
      <c r="D2" s="368"/>
      <c r="E2" s="368"/>
      <c r="F2" s="369"/>
    </row>
    <row r="3" spans="1:6" ht="15" x14ac:dyDescent="0.2">
      <c r="A3" s="370" t="s">
        <v>319</v>
      </c>
      <c r="B3" s="371"/>
      <c r="C3" s="371"/>
      <c r="D3" s="371"/>
      <c r="E3" s="371"/>
      <c r="F3" s="372"/>
    </row>
    <row r="4" spans="1:6" ht="15" x14ac:dyDescent="0.2">
      <c r="A4" s="370" t="s">
        <v>320</v>
      </c>
      <c r="B4" s="371"/>
      <c r="C4" s="371"/>
      <c r="D4" s="371"/>
      <c r="E4" s="371"/>
      <c r="F4" s="372"/>
    </row>
    <row r="5" spans="1:6" ht="15.75" thickBot="1" x14ac:dyDescent="0.3">
      <c r="A5" s="226"/>
      <c r="B5" s="227" t="s">
        <v>319</v>
      </c>
      <c r="C5" s="227"/>
      <c r="D5" s="227"/>
      <c r="E5" s="227"/>
      <c r="F5" s="228"/>
    </row>
    <row r="6" spans="1:6" ht="15" x14ac:dyDescent="0.25">
      <c r="A6" s="229"/>
      <c r="B6" s="373" t="s">
        <v>321</v>
      </c>
      <c r="C6" s="373"/>
      <c r="D6" s="373"/>
      <c r="E6" s="373"/>
      <c r="F6" s="230"/>
    </row>
    <row r="7" spans="1:6" ht="15" x14ac:dyDescent="0.2">
      <c r="A7" s="231" t="s">
        <v>322</v>
      </c>
      <c r="B7" s="232" t="s">
        <v>323</v>
      </c>
      <c r="C7" s="232" t="s">
        <v>324</v>
      </c>
      <c r="D7" s="232" t="s">
        <v>325</v>
      </c>
      <c r="E7" s="232" t="s">
        <v>326</v>
      </c>
      <c r="F7" s="233" t="s">
        <v>327</v>
      </c>
    </row>
    <row r="8" spans="1:6" ht="15" x14ac:dyDescent="0.25">
      <c r="A8" s="234"/>
      <c r="B8" s="235" t="s">
        <v>328</v>
      </c>
      <c r="C8" s="235" t="s">
        <v>329</v>
      </c>
      <c r="D8" s="235" t="s">
        <v>330</v>
      </c>
      <c r="E8" s="235" t="s">
        <v>331</v>
      </c>
      <c r="F8" s="236"/>
    </row>
    <row r="9" spans="1:6" ht="15" x14ac:dyDescent="0.25">
      <c r="A9" s="237">
        <v>45474</v>
      </c>
      <c r="B9" s="238">
        <v>2802212.19</v>
      </c>
      <c r="C9" s="239">
        <f t="shared" ref="C9:C19" si="0">B9*1.65%</f>
        <v>46236.501134999999</v>
      </c>
      <c r="D9" s="240">
        <v>27921.77</v>
      </c>
      <c r="E9" s="239">
        <f t="shared" ref="E9:E19" si="1">C9-D9</f>
        <v>18314.731134999998</v>
      </c>
      <c r="F9" s="241">
        <f t="shared" ref="F9:F19" si="2">E9/B9</f>
        <v>6.5358116706358341E-3</v>
      </c>
    </row>
    <row r="10" spans="1:6" ht="15" x14ac:dyDescent="0.25">
      <c r="A10" s="237">
        <v>45505</v>
      </c>
      <c r="B10" s="238">
        <v>2754993.06</v>
      </c>
      <c r="C10" s="239">
        <f t="shared" si="0"/>
        <v>45457.385490000001</v>
      </c>
      <c r="D10" s="240">
        <v>27924.15</v>
      </c>
      <c r="E10" s="239">
        <f t="shared" si="1"/>
        <v>17533.235489999999</v>
      </c>
      <c r="F10" s="241">
        <f t="shared" si="2"/>
        <v>6.3641668447614883E-3</v>
      </c>
    </row>
    <row r="11" spans="1:6" ht="15" x14ac:dyDescent="0.25">
      <c r="A11" s="237">
        <v>45536</v>
      </c>
      <c r="B11" s="238">
        <v>2673076.58</v>
      </c>
      <c r="C11" s="239">
        <f t="shared" si="0"/>
        <v>44105.763570000003</v>
      </c>
      <c r="D11" s="240">
        <v>22620.03</v>
      </c>
      <c r="E11" s="239">
        <f t="shared" si="1"/>
        <v>21485.733570000004</v>
      </c>
      <c r="F11" s="241">
        <f t="shared" si="2"/>
        <v>8.0378294175171006E-3</v>
      </c>
    </row>
    <row r="12" spans="1:6" ht="15" x14ac:dyDescent="0.25">
      <c r="A12" s="237">
        <v>45566</v>
      </c>
      <c r="B12" s="238">
        <v>3200737.05</v>
      </c>
      <c r="C12" s="239">
        <f t="shared" si="0"/>
        <v>52812.161325000001</v>
      </c>
      <c r="D12" s="240">
        <v>35948.629999999997</v>
      </c>
      <c r="E12" s="239">
        <f t="shared" si="1"/>
        <v>16863.531325000004</v>
      </c>
      <c r="F12" s="241">
        <f t="shared" si="2"/>
        <v>5.2686400230846841E-3</v>
      </c>
    </row>
    <row r="13" spans="1:6" ht="15" x14ac:dyDescent="0.25">
      <c r="A13" s="237">
        <v>45597</v>
      </c>
      <c r="B13" s="238">
        <v>2992918.25</v>
      </c>
      <c r="C13" s="239">
        <f t="shared" si="0"/>
        <v>49383.151125000004</v>
      </c>
      <c r="D13" s="240">
        <v>30794.720000000001</v>
      </c>
      <c r="E13" s="239">
        <f t="shared" si="1"/>
        <v>18588.431125000003</v>
      </c>
      <c r="F13" s="241">
        <f t="shared" si="2"/>
        <v>6.2108048307032782E-3</v>
      </c>
    </row>
    <row r="14" spans="1:6" ht="15" x14ac:dyDescent="0.25">
      <c r="A14" s="237">
        <v>45627</v>
      </c>
      <c r="B14" s="238">
        <v>4176234.37</v>
      </c>
      <c r="C14" s="239">
        <f t="shared" si="0"/>
        <v>68907.867105000012</v>
      </c>
      <c r="D14" s="240">
        <v>38364.870000000003</v>
      </c>
      <c r="E14" s="239">
        <f t="shared" si="1"/>
        <v>30542.997105000009</v>
      </c>
      <c r="F14" s="241">
        <f t="shared" si="2"/>
        <v>7.3135256307466307E-3</v>
      </c>
    </row>
    <row r="15" spans="1:6" ht="15" x14ac:dyDescent="0.25">
      <c r="A15" s="237">
        <v>45658</v>
      </c>
      <c r="B15" s="238">
        <v>2233604.98</v>
      </c>
      <c r="C15" s="239">
        <f t="shared" si="0"/>
        <v>36854.482170000003</v>
      </c>
      <c r="D15" s="240">
        <v>13380.99</v>
      </c>
      <c r="E15" s="239">
        <f t="shared" si="1"/>
        <v>23473.492170000005</v>
      </c>
      <c r="F15" s="241">
        <f t="shared" si="2"/>
        <v>1.0509240613351428E-2</v>
      </c>
    </row>
    <row r="16" spans="1:6" ht="15" x14ac:dyDescent="0.25">
      <c r="A16" s="237">
        <v>45689</v>
      </c>
      <c r="B16" s="242">
        <v>3159048.73</v>
      </c>
      <c r="C16" s="243">
        <f t="shared" si="0"/>
        <v>52124.304045000004</v>
      </c>
      <c r="D16" s="244">
        <v>33358.699999999997</v>
      </c>
      <c r="E16" s="245">
        <f t="shared" si="1"/>
        <v>18765.604045000007</v>
      </c>
      <c r="F16" s="241">
        <f t="shared" si="2"/>
        <v>5.9402705209298896E-3</v>
      </c>
    </row>
    <row r="17" spans="1:6" ht="15" x14ac:dyDescent="0.25">
      <c r="A17" s="237">
        <v>45717</v>
      </c>
      <c r="B17" s="242">
        <v>3020140.32</v>
      </c>
      <c r="C17" s="243">
        <f t="shared" si="0"/>
        <v>49832.315280000003</v>
      </c>
      <c r="D17" s="244">
        <v>23183.7</v>
      </c>
      <c r="E17" s="245">
        <f t="shared" si="1"/>
        <v>26648.615280000002</v>
      </c>
      <c r="F17" s="241">
        <f t="shared" si="2"/>
        <v>8.823634817073666E-3</v>
      </c>
    </row>
    <row r="18" spans="1:6" ht="15" x14ac:dyDescent="0.25">
      <c r="A18" s="237">
        <v>45748</v>
      </c>
      <c r="B18" s="242">
        <v>3397407.04</v>
      </c>
      <c r="C18" s="243">
        <f t="shared" si="0"/>
        <v>56057.216160000004</v>
      </c>
      <c r="D18" s="244">
        <v>36112.74</v>
      </c>
      <c r="E18" s="245">
        <f t="shared" si="1"/>
        <v>19944.476160000006</v>
      </c>
      <c r="F18" s="241">
        <f t="shared" si="2"/>
        <v>5.870499450074727E-3</v>
      </c>
    </row>
    <row r="19" spans="1:6" ht="15" x14ac:dyDescent="0.25">
      <c r="A19" s="237">
        <v>45778</v>
      </c>
      <c r="B19" s="242">
        <v>3443996.76</v>
      </c>
      <c r="C19" s="243">
        <f t="shared" si="0"/>
        <v>56825.946539999997</v>
      </c>
      <c r="D19" s="244">
        <v>37372.07</v>
      </c>
      <c r="E19" s="245">
        <f t="shared" si="1"/>
        <v>19453.876539999997</v>
      </c>
      <c r="F19" s="241">
        <f t="shared" si="2"/>
        <v>5.6486338099807033E-3</v>
      </c>
    </row>
    <row r="20" spans="1:6" ht="15" x14ac:dyDescent="0.25">
      <c r="A20" s="237">
        <v>45809</v>
      </c>
      <c r="B20" s="242">
        <v>3291060.41</v>
      </c>
      <c r="C20" s="243">
        <f t="shared" ref="C20" si="3">B20*1.65%</f>
        <v>54302.496765000004</v>
      </c>
      <c r="D20" s="244">
        <v>35004.019999999997</v>
      </c>
      <c r="E20" s="245">
        <f t="shared" ref="E20" si="4">C20-D20</f>
        <v>19298.476765000007</v>
      </c>
      <c r="F20" s="241">
        <f t="shared" ref="F20" si="5">E20/B20</f>
        <v>5.863908394498297E-3</v>
      </c>
    </row>
    <row r="21" spans="1:6" ht="15" x14ac:dyDescent="0.2">
      <c r="A21" s="364" t="s">
        <v>332</v>
      </c>
      <c r="B21" s="365"/>
      <c r="C21" s="365"/>
      <c r="D21" s="365"/>
      <c r="E21" s="366"/>
      <c r="F21" s="246">
        <f>AVERAGE(F9:F20)</f>
        <v>6.865580501946477E-3</v>
      </c>
    </row>
    <row r="22" spans="1:6" x14ac:dyDescent="0.2">
      <c r="A22" s="374"/>
      <c r="B22" s="375"/>
      <c r="C22" s="375"/>
      <c r="D22" s="375"/>
      <c r="E22" s="375"/>
      <c r="F22" s="376"/>
    </row>
    <row r="23" spans="1:6" ht="15" x14ac:dyDescent="0.25">
      <c r="A23" s="360"/>
      <c r="B23" s="361"/>
      <c r="C23" s="361"/>
      <c r="D23" s="361"/>
      <c r="E23" s="361"/>
      <c r="F23" s="362"/>
    </row>
    <row r="24" spans="1:6" ht="15" x14ac:dyDescent="0.25">
      <c r="A24" s="247"/>
      <c r="B24" s="363" t="s">
        <v>333</v>
      </c>
      <c r="C24" s="363"/>
      <c r="D24" s="363"/>
      <c r="E24" s="363"/>
      <c r="F24" s="248"/>
    </row>
    <row r="25" spans="1:6" ht="15" x14ac:dyDescent="0.2">
      <c r="A25" s="231" t="s">
        <v>322</v>
      </c>
      <c r="B25" s="232" t="s">
        <v>323</v>
      </c>
      <c r="C25" s="232" t="s">
        <v>324</v>
      </c>
      <c r="D25" s="232" t="s">
        <v>325</v>
      </c>
      <c r="E25" s="232" t="s">
        <v>326</v>
      </c>
      <c r="F25" s="233" t="s">
        <v>327</v>
      </c>
    </row>
    <row r="26" spans="1:6" ht="15" x14ac:dyDescent="0.25">
      <c r="A26" s="234"/>
      <c r="B26" s="235" t="s">
        <v>328</v>
      </c>
      <c r="C26" s="235" t="s">
        <v>334</v>
      </c>
      <c r="D26" s="235" t="s">
        <v>330</v>
      </c>
      <c r="E26" s="235" t="s">
        <v>331</v>
      </c>
      <c r="F26" s="236"/>
    </row>
    <row r="27" spans="1:6" ht="15" x14ac:dyDescent="0.25">
      <c r="A27" s="237">
        <v>45474</v>
      </c>
      <c r="B27" s="238">
        <v>2802212.19</v>
      </c>
      <c r="C27" s="239">
        <f t="shared" ref="C27:C37" si="6">B27*7.6%</f>
        <v>212968.12643999999</v>
      </c>
      <c r="D27" s="240">
        <v>128758.04</v>
      </c>
      <c r="E27" s="239">
        <f t="shared" ref="E27:E37" si="7">C27-D27</f>
        <v>84210.086439999999</v>
      </c>
      <c r="F27" s="241">
        <f t="shared" ref="F27:F37" si="8">E27/B27</f>
        <v>3.0051288314465581E-2</v>
      </c>
    </row>
    <row r="28" spans="1:6" ht="15" x14ac:dyDescent="0.25">
      <c r="A28" s="237">
        <v>45505</v>
      </c>
      <c r="B28" s="238">
        <v>2754993.06</v>
      </c>
      <c r="C28" s="239">
        <f t="shared" si="6"/>
        <v>209379.47255999999</v>
      </c>
      <c r="D28" s="240">
        <v>128767.76</v>
      </c>
      <c r="E28" s="239">
        <f t="shared" si="7"/>
        <v>80611.71256</v>
      </c>
      <c r="F28" s="241">
        <f t="shared" si="8"/>
        <v>2.9260223457695387E-2</v>
      </c>
    </row>
    <row r="29" spans="1:6" ht="15" x14ac:dyDescent="0.25">
      <c r="A29" s="237">
        <v>45536</v>
      </c>
      <c r="B29" s="238">
        <v>2673076.58</v>
      </c>
      <c r="C29" s="239">
        <f t="shared" si="6"/>
        <v>203153.82008</v>
      </c>
      <c r="D29" s="240">
        <v>104327.75</v>
      </c>
      <c r="E29" s="239">
        <f t="shared" si="7"/>
        <v>98826.070080000005</v>
      </c>
      <c r="F29" s="241">
        <f t="shared" si="8"/>
        <v>3.6970908659863383E-2</v>
      </c>
    </row>
    <row r="30" spans="1:6" ht="15" x14ac:dyDescent="0.25">
      <c r="A30" s="237">
        <v>45566</v>
      </c>
      <c r="B30" s="238">
        <v>3200737.05</v>
      </c>
      <c r="C30" s="239">
        <f t="shared" si="6"/>
        <v>243256.01579999999</v>
      </c>
      <c r="D30" s="240">
        <v>165750.46</v>
      </c>
      <c r="E30" s="239">
        <f t="shared" si="7"/>
        <v>77505.555800000002</v>
      </c>
      <c r="F30" s="241">
        <f t="shared" si="8"/>
        <v>2.4214908812956067E-2</v>
      </c>
    </row>
    <row r="31" spans="1:6" ht="15" x14ac:dyDescent="0.25">
      <c r="A31" s="237">
        <v>45597</v>
      </c>
      <c r="B31" s="238">
        <v>2992918.25</v>
      </c>
      <c r="C31" s="239">
        <f t="shared" si="6"/>
        <v>227461.78699999998</v>
      </c>
      <c r="D31" s="240">
        <v>142003.23000000001</v>
      </c>
      <c r="E31" s="239">
        <f t="shared" si="7"/>
        <v>85458.556999999972</v>
      </c>
      <c r="F31" s="241">
        <f t="shared" si="8"/>
        <v>2.8553588792477033E-2</v>
      </c>
    </row>
    <row r="32" spans="1:6" ht="15" x14ac:dyDescent="0.25">
      <c r="A32" s="237">
        <v>45627</v>
      </c>
      <c r="B32" s="238">
        <v>4176234.37</v>
      </c>
      <c r="C32" s="239">
        <f t="shared" si="6"/>
        <v>317393.81212000002</v>
      </c>
      <c r="D32" s="240">
        <v>176945.7</v>
      </c>
      <c r="E32" s="239">
        <f t="shared" si="7"/>
        <v>140448.11212000001</v>
      </c>
      <c r="F32" s="241">
        <f t="shared" si="8"/>
        <v>3.3630323319234594E-2</v>
      </c>
    </row>
    <row r="33" spans="1:6" ht="15" x14ac:dyDescent="0.25">
      <c r="A33" s="237">
        <v>45658</v>
      </c>
      <c r="B33" s="238">
        <v>2233604.98</v>
      </c>
      <c r="C33" s="239">
        <f t="shared" si="6"/>
        <v>169753.97847999999</v>
      </c>
      <c r="D33" s="240">
        <v>61633.65</v>
      </c>
      <c r="E33" s="239">
        <f t="shared" si="7"/>
        <v>108120.32848</v>
      </c>
      <c r="F33" s="241">
        <f>E33/B33</f>
        <v>4.8406199595776328E-2</v>
      </c>
    </row>
    <row r="34" spans="1:6" ht="15" x14ac:dyDescent="0.25">
      <c r="A34" s="237">
        <v>45689</v>
      </c>
      <c r="B34" s="242">
        <v>3159048.73</v>
      </c>
      <c r="C34" s="239">
        <f t="shared" si="6"/>
        <v>240087.70348</v>
      </c>
      <c r="D34" s="244">
        <v>133484.9</v>
      </c>
      <c r="E34" s="239">
        <f t="shared" si="7"/>
        <v>106602.80348</v>
      </c>
      <c r="F34" s="241">
        <f>E34/B34</f>
        <v>3.3745222879167175E-2</v>
      </c>
    </row>
    <row r="35" spans="1:6" ht="15" x14ac:dyDescent="0.25">
      <c r="A35" s="237">
        <v>45717</v>
      </c>
      <c r="B35" s="242">
        <v>3020140.32</v>
      </c>
      <c r="C35" s="239">
        <f t="shared" si="6"/>
        <v>229530.66431999998</v>
      </c>
      <c r="D35" s="244">
        <v>127260.17</v>
      </c>
      <c r="E35" s="245">
        <f t="shared" si="7"/>
        <v>102270.49431999998</v>
      </c>
      <c r="F35" s="241">
        <f t="shared" si="8"/>
        <v>3.3862828704594755E-2</v>
      </c>
    </row>
    <row r="36" spans="1:6" ht="15" x14ac:dyDescent="0.25">
      <c r="A36" s="237">
        <v>45748</v>
      </c>
      <c r="B36" s="242">
        <v>3397407.04</v>
      </c>
      <c r="C36" s="239">
        <f t="shared" si="6"/>
        <v>258202.93503999998</v>
      </c>
      <c r="D36" s="244">
        <v>166529.46</v>
      </c>
      <c r="E36" s="245">
        <f t="shared" si="7"/>
        <v>91673.47503999999</v>
      </c>
      <c r="F36" s="241">
        <f t="shared" si="8"/>
        <v>2.6983365243159085E-2</v>
      </c>
    </row>
    <row r="37" spans="1:6" ht="15" x14ac:dyDescent="0.25">
      <c r="A37" s="237">
        <v>45778</v>
      </c>
      <c r="B37" s="242">
        <v>3443996.76</v>
      </c>
      <c r="C37" s="239">
        <f t="shared" si="6"/>
        <v>261743.75375999996</v>
      </c>
      <c r="D37" s="244">
        <v>172333.44</v>
      </c>
      <c r="E37" s="245">
        <f t="shared" si="7"/>
        <v>89410.313759999961</v>
      </c>
      <c r="F37" s="241">
        <f t="shared" si="8"/>
        <v>2.5961207280578269E-2</v>
      </c>
    </row>
    <row r="38" spans="1:6" ht="15" x14ac:dyDescent="0.25">
      <c r="A38" s="237">
        <v>45809</v>
      </c>
      <c r="B38" s="242">
        <v>3291060.41</v>
      </c>
      <c r="C38" s="239">
        <f t="shared" ref="C38" si="9">B38*7.6%</f>
        <v>250120.59116000001</v>
      </c>
      <c r="D38" s="244">
        <v>161415.07999999999</v>
      </c>
      <c r="E38" s="245">
        <f t="shared" ref="E38" si="10">C38-D38</f>
        <v>88705.511160000024</v>
      </c>
      <c r="F38" s="241">
        <f t="shared" ref="F38" si="11">E38/B38</f>
        <v>2.6953473989862135E-2</v>
      </c>
    </row>
    <row r="39" spans="1:6" ht="15" x14ac:dyDescent="0.2">
      <c r="A39" s="364" t="s">
        <v>335</v>
      </c>
      <c r="B39" s="365"/>
      <c r="C39" s="365"/>
      <c r="D39" s="365"/>
      <c r="E39" s="366"/>
      <c r="F39" s="246">
        <f>AVERAGE(F27:F38)</f>
        <v>3.1549461587485818E-2</v>
      </c>
    </row>
  </sheetData>
  <sheetProtection algorithmName="SHA-512" hashValue="HAllaj2ucSn4Qe/pG1yDRQJ1M9EXJDyQKOBDC+scvKaX97t9qVBlo7cH0DFOcbyw+DXkFSEnz5ThDlZg2ysJzw==" saltValue="sNdVKL+lG906Dfq7aKlbfA==" spinCount="100000" sheet="1" objects="1" scenarios="1"/>
  <mergeCells count="9">
    <mergeCell ref="A23:F23"/>
    <mergeCell ref="B24:E24"/>
    <mergeCell ref="A39:E39"/>
    <mergeCell ref="A2:F2"/>
    <mergeCell ref="A3:F3"/>
    <mergeCell ref="A4:F4"/>
    <mergeCell ref="B6:E6"/>
    <mergeCell ref="A21:E21"/>
    <mergeCell ref="A22:F22"/>
  </mergeCells>
  <printOptions horizontalCentered="1" verticalCentered="1"/>
  <pageMargins left="0.19685039370078741" right="0.19685039370078741" top="0.98425196850393704" bottom="0.19685039370078741" header="0.11811023622047245" footer="0.11811023622047245"/>
  <pageSetup paperSize="9" scale="70" orientation="portrait" r:id="rId1"/>
  <headerFooter alignWithMargins="0">
    <oddHeader>&amp;C&amp;"New Century Schoolbook,Negrito"&amp;18&amp;G</oddHeader>
    <oddFooter>&amp;C&amp;"+,Negrito"QOF 07 Conhunto 01 Lote 05, Riacho - Brasília/DF - CEP 71.805-772 - Telefone: (61) 3028 -4101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6b20a6e22901b8d90a643d68f0408776">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e2f20ea9ff3821a01fb042a04c5d62c7" ns2:_="" ns3:_="">
    <xsd:import namespace="9a337e85-c28d-4b24-a850-389bc36ff254"/>
    <xsd:import namespace="ead7234e-375c-4b05-9cb5-b24224857d1e"/>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SearchPropertie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defa10df-b52e-462b-8d7b-489d19d69713}"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AC0D4D-CA5F-443B-9925-C3E319874ACB}">
  <ds:schemaRefs>
    <ds:schemaRef ds:uri="http://schemas.microsoft.com/sharepoint/v3/contenttype/forms"/>
  </ds:schemaRefs>
</ds:datastoreItem>
</file>

<file path=customXml/itemProps2.xml><?xml version="1.0" encoding="utf-8"?>
<ds:datastoreItem xmlns:ds="http://schemas.openxmlformats.org/officeDocument/2006/customXml" ds:itemID="{9F0783CF-8E3C-4767-BEBF-1A873D1162D1}">
  <ds:schemaRefs>
    <ds:schemaRef ds:uri="http://schemas.microsoft.com/office/2006/metadata/properties"/>
    <ds:schemaRef ds:uri="http://schemas.microsoft.com/office/infopath/2007/PartnerControls"/>
    <ds:schemaRef ds:uri="9a337e85-c28d-4b24-a850-389bc36ff254"/>
    <ds:schemaRef ds:uri="ead7234e-375c-4b05-9cb5-b24224857d1e"/>
  </ds:schemaRefs>
</ds:datastoreItem>
</file>

<file path=customXml/itemProps3.xml><?xml version="1.0" encoding="utf-8"?>
<ds:datastoreItem xmlns:ds="http://schemas.openxmlformats.org/officeDocument/2006/customXml" ds:itemID="{9AF0377C-CE81-41D1-B840-F97E114851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337e85-c28d-4b24-a850-389bc36ff254"/>
    <ds:schemaRef ds:uri="ead7234e-375c-4b05-9cb5-b24224857d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3</vt:i4>
      </vt:variant>
    </vt:vector>
  </HeadingPairs>
  <TitlesOfParts>
    <vt:vector size="9" baseType="lpstr">
      <vt:lpstr>RESUMO POSTOS</vt:lpstr>
      <vt:lpstr>CARREGADOR -MPA</vt:lpstr>
      <vt:lpstr>EQUIPAMENTOS</vt:lpstr>
      <vt:lpstr>UNIFORME</vt:lpstr>
      <vt:lpstr>MEMORIAL DE CALCULOS</vt:lpstr>
      <vt:lpstr>PIS E COFINS</vt:lpstr>
      <vt:lpstr>'CARREGADOR -MPA'!Area_de_impressao</vt:lpstr>
      <vt:lpstr>'MEMORIAL DE CALCULOS'!Area_de_impressao</vt:lpstr>
      <vt:lpstr>'RESUMO POSTOS'!Area_de_impressao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Adilon Soares</dc:creator>
  <cp:keywords/>
  <dc:description/>
  <cp:lastModifiedBy>User</cp:lastModifiedBy>
  <cp:revision>16</cp:revision>
  <dcterms:created xsi:type="dcterms:W3CDTF">2019-11-11T17:18:00Z</dcterms:created>
  <dcterms:modified xsi:type="dcterms:W3CDTF">2025-09-01T18:08:23Z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MediaServiceImageTags">
    <vt:lpwstr/>
  </property>
  <property fmtid="{D5CDD505-2E9C-101B-9397-08002B2CF9AE}" pid="7" name="ContentTypeId">
    <vt:lpwstr>0x010100FD2E5D884479A141B16174EC0F1F1CC1</vt:lpwstr>
  </property>
</Properties>
</file>